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D:\PHÒNG TIN HOC - CÔNG BÁO\NĂM 2023\ĐANG TẢI CÔNG BAO ĐIÊN TỬ\QUYẾT ĐỊNH\THANG 9\QĐ số 332\"/>
    </mc:Choice>
  </mc:AlternateContent>
  <xr:revisionPtr revIDLastSave="0" documentId="8_{25233540-0D42-405E-9F17-1A196CAF2916}" xr6:coauthVersionLast="45" xr6:coauthVersionMax="45" xr10:uidLastSave="{00000000-0000-0000-0000-000000000000}"/>
  <bookViews>
    <workbookView xWindow="-120" yWindow="-120" windowWidth="24240" windowHeight="13140" firstSheet="1" activeTab="2" xr2:uid="{00000000-000D-0000-FFFF-FFFF00000000}"/>
  </bookViews>
  <sheets>
    <sheet name="QL.2 2192" sheetId="3" state="hidden" r:id="rId1"/>
    <sheet name="PL02. Các điểm chưa bảo đảm" sheetId="2" r:id="rId2"/>
    <sheet name="PL01. Các điểm phê duyệt" sheetId="1" r:id="rId3"/>
  </sheets>
  <externalReferences>
    <externalReference r:id="rId4"/>
    <externalReference r:id="rId5"/>
  </externalReferences>
  <definedNames>
    <definedName name="_xlnm._FilterDatabase" localSheetId="2" hidden="1">'PL01. Các điểm phê duyệt'!$A$8:$Z$158</definedName>
    <definedName name="_xlnm._FilterDatabase" localSheetId="1" hidden="1">'PL02. Các điểm chưa bảo đảm'!$A$8:$V$8</definedName>
    <definedName name="_xlnm._FilterDatabase" localSheetId="0" hidden="1">'QL.2 2192'!$A$8:$Z$182</definedName>
    <definedName name="_xlnm.Print_Area" localSheetId="2">'PL01. Các điểm phê duyệt'!$A$1:$V$158</definedName>
    <definedName name="_xlnm.Print_Area" localSheetId="1">'PL02. Các điểm chưa bảo đảm'!$A$1:$V$39</definedName>
    <definedName name="_xlnm.Print_Area" localSheetId="0">'QL.2 2192'!$A$1:$V$190</definedName>
    <definedName name="_xlnm.Print_Titles" localSheetId="2">'PL01. Các điểm phê duyệt'!$5:$7</definedName>
    <definedName name="_xlnm.Print_Titles" localSheetId="1">'PL02. Các điểm chưa bảo đảm'!$6:$8</definedName>
    <definedName name="_xlnm.Print_Titles" localSheetId="0">'QL.2 2192'!$5:$7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17" i="1" l="1"/>
  <c r="A116" i="1"/>
  <c r="A37" i="1"/>
  <c r="A38" i="1"/>
  <c r="Y33" i="2" l="1"/>
  <c r="Y32" i="2"/>
  <c r="Y26" i="2"/>
  <c r="X26" i="2"/>
  <c r="Y25" i="2"/>
  <c r="G89" i="1"/>
  <c r="D94" i="1"/>
  <c r="E94" i="1"/>
  <c r="F94" i="1"/>
  <c r="G94" i="1"/>
  <c r="H94" i="1"/>
  <c r="I94" i="1"/>
  <c r="C94" i="1"/>
  <c r="D85" i="1"/>
  <c r="E85" i="1"/>
  <c r="H85" i="1"/>
  <c r="I85" i="1"/>
  <c r="C85" i="1"/>
  <c r="X20" i="2"/>
  <c r="Z49" i="1"/>
  <c r="Z51" i="1"/>
  <c r="Y11" i="2"/>
  <c r="D61" i="1"/>
  <c r="E61" i="1"/>
  <c r="H61" i="1"/>
  <c r="C61" i="1"/>
  <c r="F60" i="1"/>
  <c r="G59" i="1"/>
  <c r="G58" i="1"/>
  <c r="F57" i="1"/>
  <c r="G77" i="1" l="1"/>
  <c r="F82" i="1"/>
  <c r="F81" i="1"/>
  <c r="G56" i="1"/>
  <c r="F55" i="1"/>
  <c r="F78" i="1"/>
  <c r="D113" i="1"/>
  <c r="E113" i="1"/>
  <c r="H113" i="1"/>
  <c r="I113" i="1"/>
  <c r="C113" i="1"/>
  <c r="D155" i="1"/>
  <c r="E155" i="1"/>
  <c r="H155" i="1"/>
  <c r="I155" i="1"/>
  <c r="C155" i="1"/>
  <c r="D139" i="1"/>
  <c r="E139" i="1"/>
  <c r="H139" i="1"/>
  <c r="I139" i="1"/>
  <c r="C139" i="1"/>
  <c r="Y137" i="1"/>
  <c r="Y135" i="1"/>
  <c r="G133" i="1"/>
  <c r="G132" i="1"/>
  <c r="F136" i="1"/>
  <c r="A19" i="2"/>
  <c r="F51" i="1"/>
  <c r="F54" i="1"/>
  <c r="G80" i="1"/>
  <c r="G135" i="1"/>
  <c r="F134" i="1"/>
  <c r="F118" i="1"/>
  <c r="G117" i="1"/>
  <c r="F110" i="1"/>
  <c r="F108" i="1"/>
  <c r="G98" i="1"/>
  <c r="G130" i="1"/>
  <c r="G128" i="1"/>
  <c r="G127" i="1"/>
  <c r="F143" i="1"/>
  <c r="G151" i="1"/>
  <c r="G150" i="1"/>
  <c r="X148" i="1"/>
  <c r="F39" i="1" l="1"/>
  <c r="F38" i="1"/>
  <c r="E190" i="3" l="1"/>
  <c r="I179" i="3"/>
  <c r="H179" i="3"/>
  <c r="E179" i="3"/>
  <c r="D179" i="3"/>
  <c r="C179" i="3"/>
  <c r="G178" i="3"/>
  <c r="G177" i="3"/>
  <c r="F176" i="3"/>
  <c r="G175" i="3"/>
  <c r="G174" i="3"/>
  <c r="F173" i="3"/>
  <c r="G172" i="3"/>
  <c r="F171" i="3"/>
  <c r="G170" i="3"/>
  <c r="G169" i="3"/>
  <c r="F168" i="3"/>
  <c r="G167" i="3"/>
  <c r="I164" i="3"/>
  <c r="H164" i="3"/>
  <c r="E164" i="3"/>
  <c r="D164" i="3"/>
  <c r="C164" i="3"/>
  <c r="F163" i="3"/>
  <c r="G162" i="3"/>
  <c r="F161" i="3"/>
  <c r="G160" i="3"/>
  <c r="F159" i="3"/>
  <c r="G158" i="3"/>
  <c r="F157" i="3"/>
  <c r="G156" i="3"/>
  <c r="F155" i="3"/>
  <c r="G154" i="3"/>
  <c r="F153" i="3"/>
  <c r="G152" i="3"/>
  <c r="F151" i="3"/>
  <c r="G150" i="3"/>
  <c r="F149" i="3"/>
  <c r="F148" i="3"/>
  <c r="G147" i="3"/>
  <c r="F146" i="3"/>
  <c r="I142" i="3"/>
  <c r="H142" i="3"/>
  <c r="E142" i="3"/>
  <c r="D142" i="3"/>
  <c r="C142" i="3"/>
  <c r="G141" i="3"/>
  <c r="F140" i="3"/>
  <c r="G139" i="3"/>
  <c r="F138" i="3"/>
  <c r="G137" i="3"/>
  <c r="G136" i="3"/>
  <c r="F135" i="3"/>
  <c r="G134" i="3"/>
  <c r="F133" i="3"/>
  <c r="G132" i="3"/>
  <c r="F131" i="3"/>
  <c r="G129" i="3"/>
  <c r="G126" i="3"/>
  <c r="X122" i="3"/>
  <c r="I119" i="3"/>
  <c r="H119" i="3"/>
  <c r="E119" i="3"/>
  <c r="D119" i="3"/>
  <c r="C119" i="3"/>
  <c r="G117" i="3"/>
  <c r="F116" i="3"/>
  <c r="F115" i="3"/>
  <c r="F114" i="3"/>
  <c r="I112" i="3"/>
  <c r="H112" i="3"/>
  <c r="E112" i="3"/>
  <c r="D112" i="3"/>
  <c r="C112" i="3"/>
  <c r="G111" i="3"/>
  <c r="G110" i="3"/>
  <c r="F109" i="3"/>
  <c r="G108" i="3"/>
  <c r="G107" i="3"/>
  <c r="F105" i="3"/>
  <c r="F103" i="3"/>
  <c r="G102" i="3"/>
  <c r="G101" i="3"/>
  <c r="F100" i="3"/>
  <c r="G99" i="3"/>
  <c r="G98" i="3"/>
  <c r="F97" i="3"/>
  <c r="G95" i="3"/>
  <c r="F94" i="3"/>
  <c r="F93" i="3"/>
  <c r="F92" i="3"/>
  <c r="G91" i="3"/>
  <c r="F90" i="3"/>
  <c r="G89" i="3"/>
  <c r="F86" i="3"/>
  <c r="F84" i="3"/>
  <c r="I80" i="3"/>
  <c r="H80" i="3"/>
  <c r="E80" i="3"/>
  <c r="D80" i="3"/>
  <c r="C80" i="3"/>
  <c r="G77" i="3"/>
  <c r="G69" i="3"/>
  <c r="F63" i="3"/>
  <c r="I50" i="3"/>
  <c r="H50" i="3"/>
  <c r="E50" i="3"/>
  <c r="D50" i="3"/>
  <c r="C50" i="3"/>
  <c r="F49" i="3"/>
  <c r="G48" i="3"/>
  <c r="F47" i="3"/>
  <c r="G46" i="3"/>
  <c r="G45" i="3"/>
  <c r="G44" i="3"/>
  <c r="F43" i="3"/>
  <c r="G42" i="3"/>
  <c r="F41" i="3"/>
  <c r="F40" i="3"/>
  <c r="I37" i="3"/>
  <c r="H37" i="3"/>
  <c r="E37" i="3"/>
  <c r="D37" i="3"/>
  <c r="C37" i="3"/>
  <c r="G36" i="3"/>
  <c r="F35" i="3"/>
  <c r="F34" i="3"/>
  <c r="G33" i="3"/>
  <c r="F32" i="3"/>
  <c r="G31" i="3"/>
  <c r="G30" i="3"/>
  <c r="G29" i="3"/>
  <c r="G28" i="3"/>
  <c r="F27" i="3"/>
  <c r="F26" i="3"/>
  <c r="F25" i="3"/>
  <c r="G24" i="3"/>
  <c r="G23" i="3"/>
  <c r="F22" i="3"/>
  <c r="I19" i="3"/>
  <c r="H19" i="3"/>
  <c r="E19" i="3"/>
  <c r="D19" i="3"/>
  <c r="C19" i="3"/>
  <c r="F18" i="3"/>
  <c r="G17" i="3"/>
  <c r="A14" i="3"/>
  <c r="A17" i="3"/>
  <c r="A18" i="3"/>
  <c r="A22" i="3"/>
  <c r="A23" i="3"/>
  <c r="A24" i="3"/>
  <c r="A25" i="3"/>
  <c r="A26" i="3"/>
  <c r="A27" i="3"/>
  <c r="A28" i="3"/>
  <c r="A29" i="3"/>
  <c r="A30" i="3"/>
  <c r="A31" i="3"/>
  <c r="A32" i="3"/>
  <c r="A33" i="3"/>
  <c r="A34" i="3"/>
  <c r="A35" i="3"/>
  <c r="A36" i="3"/>
  <c r="A40" i="3"/>
  <c r="A41" i="3"/>
  <c r="A43" i="3"/>
  <c r="A45" i="3"/>
  <c r="A46" i="3"/>
  <c r="A47" i="3"/>
  <c r="A49" i="3"/>
  <c r="A53" i="3"/>
  <c r="A55" i="3"/>
  <c r="A63" i="3"/>
  <c r="A69" i="3"/>
  <c r="A77" i="3"/>
  <c r="A83" i="3"/>
  <c r="A84" i="3"/>
  <c r="A86" i="3"/>
  <c r="A89" i="3"/>
  <c r="A90" i="3"/>
  <c r="A91" i="3"/>
  <c r="A92" i="3"/>
  <c r="A93" i="3"/>
  <c r="A94" i="3"/>
  <c r="A95" i="3"/>
  <c r="A97" i="3"/>
  <c r="A98" i="3"/>
  <c r="A99" i="3"/>
  <c r="A100" i="3"/>
  <c r="A101" i="3"/>
  <c r="A102" i="3"/>
  <c r="A103" i="3"/>
  <c r="A105" i="3"/>
  <c r="A107" i="3"/>
  <c r="A108" i="3"/>
  <c r="A109" i="3"/>
  <c r="A110" i="3"/>
  <c r="A111" i="3"/>
  <c r="A114" i="3"/>
  <c r="A115" i="3"/>
  <c r="A116" i="3"/>
  <c r="A117" i="3"/>
  <c r="A122" i="3"/>
  <c r="A126" i="3"/>
  <c r="A128" i="3"/>
  <c r="A129" i="3"/>
  <c r="A131" i="3"/>
  <c r="A132" i="3"/>
  <c r="A133" i="3"/>
  <c r="A134" i="3"/>
  <c r="A135" i="3"/>
  <c r="A136" i="3"/>
  <c r="A137" i="3"/>
  <c r="A138" i="3"/>
  <c r="A139" i="3"/>
  <c r="A140" i="3"/>
  <c r="A141" i="3"/>
  <c r="A144" i="3"/>
  <c r="A145" i="3"/>
  <c r="A146" i="3"/>
  <c r="A147" i="3"/>
  <c r="A148" i="3"/>
  <c r="A149" i="3"/>
  <c r="A150" i="3"/>
  <c r="A151" i="3"/>
  <c r="A152" i="3"/>
  <c r="A153" i="3"/>
  <c r="A154" i="3"/>
  <c r="A155" i="3"/>
  <c r="A156" i="3"/>
  <c r="A157" i="3"/>
  <c r="A158" i="3"/>
  <c r="A159" i="3"/>
  <c r="A160" i="3"/>
  <c r="A161" i="3"/>
  <c r="A163" i="3"/>
  <c r="A167" i="3"/>
  <c r="A168" i="3"/>
  <c r="A169" i="3"/>
  <c r="A170" i="3"/>
  <c r="A171" i="3"/>
  <c r="A172" i="3"/>
  <c r="A173" i="3"/>
  <c r="A174" i="3"/>
  <c r="A175" i="3"/>
  <c r="A176" i="3"/>
  <c r="A177" i="3"/>
  <c r="A178" i="3"/>
  <c r="D46" i="1"/>
  <c r="E46" i="1"/>
  <c r="H46" i="1"/>
  <c r="I46" i="1"/>
  <c r="C46" i="1"/>
  <c r="D27" i="2"/>
  <c r="E27" i="2"/>
  <c r="H27" i="2"/>
  <c r="I27" i="2"/>
  <c r="C27" i="2"/>
  <c r="E13" i="2"/>
  <c r="F13" i="2"/>
  <c r="H13" i="2"/>
  <c r="I13" i="2"/>
  <c r="D13" i="2"/>
  <c r="F50" i="3"/>
  <c r="E181" i="3"/>
  <c r="H181" i="3"/>
  <c r="G142" i="3"/>
  <c r="G181" i="3"/>
  <c r="F164" i="3"/>
  <c r="I181" i="3"/>
  <c r="D180" i="3"/>
  <c r="D182" i="3"/>
  <c r="F142" i="3"/>
  <c r="F181" i="3"/>
  <c r="E182" i="3"/>
  <c r="H182" i="3"/>
  <c r="C182" i="3"/>
  <c r="C181" i="3"/>
  <c r="I182" i="3"/>
  <c r="G50" i="3"/>
  <c r="F112" i="3"/>
  <c r="G112" i="3"/>
  <c r="G164" i="3"/>
  <c r="E180" i="3"/>
  <c r="D181" i="3"/>
  <c r="H180" i="3"/>
  <c r="C180" i="3"/>
  <c r="I180" i="3"/>
  <c r="E49" i="2"/>
  <c r="I35" i="2"/>
  <c r="H35" i="2"/>
  <c r="E35" i="2"/>
  <c r="D35" i="2"/>
  <c r="C35" i="2"/>
  <c r="G34" i="2"/>
  <c r="F33" i="2"/>
  <c r="I30" i="2"/>
  <c r="H30" i="2"/>
  <c r="G30" i="2"/>
  <c r="E30" i="2"/>
  <c r="D30" i="2"/>
  <c r="C30" i="2"/>
  <c r="F29" i="2"/>
  <c r="F30" i="2" s="1"/>
  <c r="G26" i="2"/>
  <c r="F25" i="2"/>
  <c r="G24" i="2"/>
  <c r="G21" i="2"/>
  <c r="F20" i="2"/>
  <c r="C13" i="2"/>
  <c r="G12" i="2"/>
  <c r="G13" i="2" s="1"/>
  <c r="E166" i="1"/>
  <c r="G153" i="1"/>
  <c r="F152" i="1"/>
  <c r="G149" i="1"/>
  <c r="F148" i="1"/>
  <c r="G147" i="1"/>
  <c r="F146" i="1"/>
  <c r="G145" i="1"/>
  <c r="G144" i="1"/>
  <c r="G142" i="1"/>
  <c r="F138" i="1"/>
  <c r="G137" i="1"/>
  <c r="F131" i="1"/>
  <c r="F129" i="1"/>
  <c r="F126" i="1"/>
  <c r="G125" i="1"/>
  <c r="F124" i="1"/>
  <c r="G123" i="1"/>
  <c r="F122" i="1"/>
  <c r="F121" i="1"/>
  <c r="G120" i="1"/>
  <c r="F119" i="1"/>
  <c r="F112" i="1"/>
  <c r="G111" i="1"/>
  <c r="G109" i="1"/>
  <c r="G107" i="1"/>
  <c r="F106" i="1"/>
  <c r="G104" i="1"/>
  <c r="F103" i="1"/>
  <c r="G102" i="1"/>
  <c r="F101" i="1"/>
  <c r="G100" i="1"/>
  <c r="X97" i="1"/>
  <c r="G93" i="1"/>
  <c r="F92" i="1"/>
  <c r="F91" i="1"/>
  <c r="F90" i="1"/>
  <c r="G84" i="1"/>
  <c r="G83" i="1"/>
  <c r="G79" i="1"/>
  <c r="F76" i="1"/>
  <c r="G75" i="1"/>
  <c r="G74" i="1"/>
  <c r="F73" i="1"/>
  <c r="G72" i="1"/>
  <c r="F71" i="1"/>
  <c r="F70" i="1"/>
  <c r="F69" i="1"/>
  <c r="G68" i="1"/>
  <c r="F67" i="1"/>
  <c r="G66" i="1"/>
  <c r="F65" i="1"/>
  <c r="F64" i="1"/>
  <c r="F85" i="1" s="1"/>
  <c r="G53" i="1"/>
  <c r="F52" i="1"/>
  <c r="F45" i="1"/>
  <c r="G44" i="1"/>
  <c r="F43" i="1"/>
  <c r="G42" i="1"/>
  <c r="G41" i="1"/>
  <c r="G40" i="1"/>
  <c r="G37" i="1"/>
  <c r="F36" i="1"/>
  <c r="F35" i="1"/>
  <c r="I32" i="1"/>
  <c r="H32" i="1"/>
  <c r="E32" i="1"/>
  <c r="D32" i="1"/>
  <c r="C32" i="1"/>
  <c r="G31" i="1"/>
  <c r="F30" i="1"/>
  <c r="F29" i="1"/>
  <c r="G28" i="1"/>
  <c r="F27" i="1"/>
  <c r="G26" i="1"/>
  <c r="G25" i="1"/>
  <c r="G24" i="1"/>
  <c r="G23" i="1"/>
  <c r="F22" i="1"/>
  <c r="F21" i="1"/>
  <c r="F20" i="1"/>
  <c r="G19" i="1"/>
  <c r="G18" i="1"/>
  <c r="F17" i="1"/>
  <c r="I14" i="1"/>
  <c r="H14" i="1"/>
  <c r="E14" i="1"/>
  <c r="D14" i="1"/>
  <c r="C14" i="1"/>
  <c r="F13" i="1"/>
  <c r="G12" i="1"/>
  <c r="A11" i="1"/>
  <c r="A12" i="1" s="1"/>
  <c r="A13" i="1" s="1"/>
  <c r="A17" i="1" s="1"/>
  <c r="A18" i="1" s="1"/>
  <c r="A19" i="1" s="1"/>
  <c r="A20" i="1" s="1"/>
  <c r="A21" i="1" s="1"/>
  <c r="A22" i="1" s="1"/>
  <c r="A23" i="1" s="1"/>
  <c r="A24" i="1" s="1"/>
  <c r="A25" i="1" s="1"/>
  <c r="A26" i="1" s="1"/>
  <c r="A27" i="1" s="1"/>
  <c r="A28" i="1" s="1"/>
  <c r="A29" i="1" s="1"/>
  <c r="A30" i="1" s="1"/>
  <c r="A31" i="1" s="1"/>
  <c r="A35" i="1" s="1"/>
  <c r="A36" i="1" s="1"/>
  <c r="E187" i="3"/>
  <c r="E189" i="3"/>
  <c r="E188" i="3"/>
  <c r="F182" i="3"/>
  <c r="F180" i="3"/>
  <c r="G180" i="3"/>
  <c r="G182" i="3"/>
  <c r="E191" i="3"/>
  <c r="G85" i="1" l="1"/>
  <c r="G139" i="1"/>
  <c r="F139" i="1"/>
  <c r="E38" i="2"/>
  <c r="G46" i="1"/>
  <c r="F46" i="1"/>
  <c r="A39" i="1"/>
  <c r="A20" i="2"/>
  <c r="H37" i="2"/>
  <c r="G38" i="2"/>
  <c r="H38" i="2"/>
  <c r="C36" i="2"/>
  <c r="D37" i="2"/>
  <c r="I38" i="2"/>
  <c r="I37" i="2"/>
  <c r="H36" i="2"/>
  <c r="D38" i="2"/>
  <c r="C38" i="2"/>
  <c r="E36" i="2"/>
  <c r="E37" i="2"/>
  <c r="F27" i="2"/>
  <c r="C37" i="2"/>
  <c r="G27" i="2"/>
  <c r="G36" i="2" s="1"/>
  <c r="D36" i="2"/>
  <c r="I36" i="2"/>
  <c r="A40" i="1" l="1"/>
  <c r="A41" i="1" s="1"/>
  <c r="A42" i="1" s="1"/>
  <c r="A43" i="1" s="1"/>
  <c r="A44" i="1" s="1"/>
  <c r="A45" i="1" s="1"/>
  <c r="A49" i="1" s="1"/>
  <c r="A50" i="1" s="1"/>
  <c r="A51" i="1" s="1"/>
  <c r="A52" i="1" s="1"/>
  <c r="A53" i="1" s="1"/>
  <c r="A54" i="1" s="1"/>
  <c r="A21" i="2"/>
  <c r="A24" i="2" s="1"/>
  <c r="A25" i="2" s="1"/>
  <c r="A26" i="2" s="1"/>
  <c r="A29" i="2" s="1"/>
  <c r="A32" i="2" s="1"/>
  <c r="E46" i="2"/>
  <c r="E48" i="2" s="1"/>
  <c r="E47" i="2" s="1"/>
  <c r="E50" i="2" s="1"/>
  <c r="F36" i="2"/>
  <c r="F38" i="2"/>
  <c r="A55" i="1" l="1"/>
  <c r="A58" i="1" l="1"/>
  <c r="A59" i="1" s="1"/>
  <c r="A60" i="1" s="1"/>
  <c r="A63" i="1" s="1"/>
  <c r="A64" i="1" s="1"/>
  <c r="A65" i="1" s="1"/>
  <c r="A66" i="1" s="1"/>
  <c r="A67" i="1" s="1"/>
  <c r="A68" i="1" s="1"/>
  <c r="A69" i="1" s="1"/>
  <c r="A70" i="1" s="1"/>
  <c r="A71" i="1" s="1"/>
  <c r="A72" i="1" s="1"/>
  <c r="A73" i="1" s="1"/>
  <c r="A74" i="1" s="1"/>
  <c r="A75" i="1" s="1"/>
  <c r="A76" i="1" s="1"/>
  <c r="A56" i="1"/>
  <c r="A57" i="1" s="1"/>
  <c r="A33" i="2"/>
  <c r="A34" i="2" s="1"/>
  <c r="A77" i="1" l="1"/>
  <c r="A78" i="1" s="1"/>
  <c r="A79" i="1" s="1"/>
  <c r="A80" i="1" s="1"/>
  <c r="A81" i="1" s="1"/>
  <c r="A82" i="1" s="1"/>
  <c r="A83" i="1" s="1"/>
  <c r="A84" i="1" s="1"/>
  <c r="A87" i="1" s="1"/>
  <c r="A88" i="1" s="1"/>
  <c r="A89" i="1" s="1"/>
  <c r="A90" i="1" s="1"/>
  <c r="A91" i="1" s="1"/>
  <c r="A92" i="1" s="1"/>
  <c r="A93" i="1" s="1"/>
  <c r="A97" i="1" s="1"/>
  <c r="A98" i="1" s="1"/>
  <c r="A99" i="1" s="1"/>
  <c r="A100" i="1" s="1"/>
  <c r="A101" i="1" s="1"/>
  <c r="A102" i="1" s="1"/>
  <c r="A103" i="1" s="1"/>
  <c r="A104" i="1" s="1"/>
  <c r="A105" i="1" s="1"/>
  <c r="A106" i="1" s="1"/>
  <c r="A107" i="1" s="1"/>
  <c r="A108" i="1" s="1"/>
  <c r="A109" i="1" s="1"/>
  <c r="A110" i="1" s="1"/>
  <c r="A111" i="1" s="1"/>
  <c r="A112" i="1" s="1"/>
  <c r="A115" i="1" s="1"/>
  <c r="A118" i="1" s="1"/>
  <c r="A119" i="1" s="1"/>
  <c r="A120" i="1" s="1"/>
  <c r="A121" i="1" s="1"/>
  <c r="A122" i="1" s="1"/>
  <c r="A123" i="1" s="1"/>
  <c r="A124" i="1" s="1"/>
  <c r="A125" i="1" s="1"/>
  <c r="A126" i="1" s="1"/>
  <c r="A127" i="1" s="1"/>
  <c r="A128" i="1" s="1"/>
  <c r="A129" i="1" s="1"/>
  <c r="A130" i="1" s="1"/>
  <c r="A131" i="1" s="1"/>
  <c r="A132" i="1" s="1"/>
  <c r="A133" i="1" s="1"/>
  <c r="A134" i="1" s="1"/>
  <c r="C157" i="1"/>
  <c r="D157" i="1"/>
  <c r="H157" i="1"/>
  <c r="I157" i="1"/>
  <c r="E157" i="1"/>
  <c r="F157" i="1"/>
  <c r="G157" i="1"/>
  <c r="A135" i="1" l="1"/>
  <c r="A136" i="1" s="1"/>
  <c r="A137" i="1" s="1"/>
  <c r="A138" i="1" s="1"/>
  <c r="A141" i="1" s="1"/>
  <c r="A142" i="1" s="1"/>
  <c r="A143" i="1" s="1"/>
  <c r="A144" i="1" s="1"/>
  <c r="A145" i="1" s="1"/>
  <c r="A146" i="1" s="1"/>
  <c r="A147" i="1" s="1"/>
  <c r="A148" i="1" s="1"/>
  <c r="A149" i="1" s="1"/>
  <c r="A150" i="1" s="1"/>
  <c r="A151" i="1" s="1"/>
  <c r="A152" i="1" s="1"/>
  <c r="A153" i="1" s="1"/>
  <c r="A154" i="1" s="1"/>
  <c r="C156" i="1"/>
  <c r="C158" i="1"/>
  <c r="E156" i="1"/>
  <c r="F158" i="1"/>
  <c r="F156" i="1"/>
  <c r="I156" i="1"/>
  <c r="I158" i="1"/>
  <c r="D158" i="1"/>
  <c r="H156" i="1"/>
  <c r="H158" i="1"/>
  <c r="G158" i="1"/>
  <c r="G156" i="1"/>
  <c r="D156" i="1"/>
  <c r="E158" i="1"/>
  <c r="E163" i="1" l="1"/>
  <c r="E165" i="1" s="1"/>
  <c r="E164" i="1" s="1"/>
  <c r="E167" i="1" l="1"/>
</calcChain>
</file>

<file path=xl/sharedStrings.xml><?xml version="1.0" encoding="utf-8"?>
<sst xmlns="http://schemas.openxmlformats.org/spreadsheetml/2006/main" count="1917" uniqueCount="290">
  <si>
    <t>Phụ lục số: 01</t>
  </si>
  <si>
    <t>DANH MỤC CÁC ĐIỂM ĐẤU NỐI VÀO QL.2 ĐOẠN QUA ĐỊA BÀN TỈNH TUYÊN QUANG</t>
  </si>
  <si>
    <t>(Kèm theo Tờ trình số                 /TTr-SGTVT ngày        /       /2023 của Sở Giao thông vận tải)</t>
  </si>
  <si>
    <t>TT</t>
  </si>
  <si>
    <t>Vị trí</t>
  </si>
  <si>
    <t>Kiểu
nút giao</t>
  </si>
  <si>
    <t>Khoảng cách</t>
  </si>
  <si>
    <t>Nút giao
hiện có</t>
  </si>
  <si>
    <t>Nút giao
mới</t>
  </si>
  <si>
    <t>Hiện trạng đường nhánh</t>
  </si>
  <si>
    <t>Yếu tố kỹ thuật nút giao đấu nối vào quốc lộ</t>
  </si>
  <si>
    <t>QĐ phê duyệt  (dự án, quy hoạch, công trình) hoặc VB chấp thuận đấu nối</t>
  </si>
  <si>
    <t xml:space="preserve">Tên đường đấu nối </t>
  </si>
  <si>
    <t>Ghi chú</t>
  </si>
  <si>
    <t>Vị trí đấu nối tại</t>
  </si>
  <si>
    <t>Tầm nhìn tại nút giao</t>
  </si>
  <si>
    <t>Xây dựng làn tăng giảm tốc</t>
  </si>
  <si>
    <t xml:space="preserve">Lý trình </t>
  </si>
  <si>
    <t xml:space="preserve">Bên trái </t>
  </si>
  <si>
    <t xml:space="preserve">Bên phải </t>
  </si>
  <si>
    <t>Bên trái
(m)</t>
  </si>
  <si>
    <t>Bên phải
(m)</t>
  </si>
  <si>
    <t>B mặt (m)</t>
  </si>
  <si>
    <t>KCMĐ</t>
  </si>
  <si>
    <t>Lưng đương cong</t>
  </si>
  <si>
    <t>Bụng đương cong</t>
  </si>
  <si>
    <t>Trên đường thẳng</t>
  </si>
  <si>
    <t>Che khuất</t>
  </si>
  <si>
    <t>Thông thoáng</t>
  </si>
  <si>
    <t>Bán kính nút giao (m)</t>
  </si>
  <si>
    <t>Đã bố trí</t>
  </si>
  <si>
    <t>Chưa bố trí</t>
  </si>
  <si>
    <t>A. HUYỆN YÊN SƠN</t>
  </si>
  <si>
    <t xml:space="preserve">I. Phạm vi ngoài khu vực ngoài nội thành, nội thị (Km115+00 - Km120+00) đường cấp III miền núi không có giải phân cách giữa </t>
  </si>
  <si>
    <t>x</t>
  </si>
  <si>
    <t xml:space="preserve">Ngã ba </t>
  </si>
  <si>
    <t>CPĐD</t>
  </si>
  <si>
    <t>VB số 2192/BGTVT-KCHT ngày 10/4/2009 của Bộ GTVT</t>
  </si>
  <si>
    <t>Đường vào Cửa hàng xăng dầu PV OIL; Đường vào nhà máy cơ khí chính xác, xã Đội Bình</t>
  </si>
  <si>
    <t>Ngã ba</t>
  </si>
  <si>
    <t>BTXM</t>
  </si>
  <si>
    <t xml:space="preserve">Đường huyện ĐH.28 (Đường vào chùa Minh Cầm, xã Đội Bình) </t>
  </si>
  <si>
    <t>Láng nhựa</t>
  </si>
  <si>
    <t>Đường vào Nhà máy Z113, Thị trấn Tân Bình</t>
  </si>
  <si>
    <t>Văn bản số 986/UBND-CN ngày 17/4/2019 của UBND tỉnh TQ</t>
  </si>
  <si>
    <t>Quy hoạch xây dựng Cửa hàng xăng dầu Hùng Bảo</t>
  </si>
  <si>
    <t>Cộng</t>
  </si>
  <si>
    <t>B. THÀNH PHỐ TUYÊN QUANG</t>
  </si>
  <si>
    <t>II. Phạm vi trong khu vực trong nội thành, nội thị (Km120+00 - Km140+00) đường cấp IIII miền núi không có giải phân cách giữa (lấy theo loại đường phân khu vực và đường khu vực)</t>
  </si>
  <si>
    <t>QĐ 332/QĐ-UBND ngày 13/9/2019 của UBND tỉnh phê duyệt quy hoạch chi tiết</t>
  </si>
  <si>
    <t>Đường vào khu đô thị An Mỹ Hưng (Quy hoạch)</t>
  </si>
  <si>
    <t>BTN</t>
  </si>
  <si>
    <t>Đường vào Cửa hàng xăng dầu Km14</t>
  </si>
  <si>
    <t>Đường đô thị thị Nhà máy Z 113, xã Đội Cấn</t>
  </si>
  <si>
    <t xml:space="preserve">Quyết định số 155/QĐ-UBND ngày 25/4/2023 của UBND tỉnh phê duyệt Quy hoạch phân khu xây dựng tỷ lệ 1/2000 khu công nghiệp Nhữ Khê - Đội Cấn </t>
  </si>
  <si>
    <t>Quy hoạch đường vào khu Công nghiệp Nhữ Khê - Đội Cấn</t>
  </si>
  <si>
    <t>Quy hoạch đường vào Nhà máy cơ khí và bê tông Thành Hưng</t>
  </si>
  <si>
    <t>Đường vào Nhà máy Tấm Lợp HLC,  phường Đội Cấn</t>
  </si>
  <si>
    <t>Đường tỉnh lộ ĐT.186 (Đi cầu An Hoà), phường Đội Cấn</t>
  </si>
  <si>
    <t>chương trình 1 triệu căn hộ</t>
  </si>
  <si>
    <t>Khu nhà ở xã hội</t>
  </si>
  <si>
    <t>Quyết định số 439/QĐ-UBND ngày 15/8/2022 của UBND thành phố</t>
  </si>
  <si>
    <t>Đường vào Cửa hàng của hàng xăng dầu Đồng Mon, xã Thái Long (Công ty TNHH MTV Hùng Bảo đang xin chủ trương xây dựng tại thôn Đồng Mon, xã Thái Long)</t>
  </si>
  <si>
    <t>Văn bản số 2187/UBND-CN ngày 30/7/2019 và Quyết định số 275/QĐ-UBND ngày 06/5/2022 của UBND tỉnh TQ</t>
  </si>
  <si>
    <t>Cửa hàng xăng dầu Phú An, xã Thái Long</t>
  </si>
  <si>
    <t>Khu dân cư Phú An 1, xã Thái Long</t>
  </si>
  <si>
    <t>Đường đô thị QL2 - Thái Long, xã Thái Long</t>
  </si>
  <si>
    <t>Đường vào Cửa hàng xăng dầu của Công ty TNHH Đầu tư và thương mại Nhật Tân</t>
  </si>
  <si>
    <t>Ngã Ba</t>
  </si>
  <si>
    <t>Đường vào khu quy hoạch Logistics Thành Hưng</t>
  </si>
  <si>
    <t>Văn bản số 433/CV-BCSĐ ngày 05/9/2022 của Ban cán sự Đảng UBND tỉnh Tuyên Quang</t>
  </si>
  <si>
    <t>Đường vào Cửa hàng kinh doanh xăng dầu tại thôn 8, xã Lưỡng Vượng, thành phố Tuyên Quang (Công ty Tín Thành)</t>
  </si>
  <si>
    <t>Bổ sung</t>
  </si>
  <si>
    <t>Đoạn tránh thành phố Tuyên Quang</t>
  </si>
  <si>
    <t>* Phạm vi trong khu vực trong nội thành, nội thị Km127+501 - Km139+771, đường cấp II miền núi có giải phân cách giữa (lấy theo loại đường phân khu vực và đường khu vực)</t>
  </si>
  <si>
    <t>Số 780/QĐ-UBND
ngày 20/12/2021 của UBND tỉnh về việc phê duyệt Quy hoạch chi tiết xây dựng dự án Xây
dựng Bệnh viện đa khoa tỉnh Tuyên Quang</t>
  </si>
  <si>
    <t>Đường kết nối Bệnh viện đa khoa tỉnh</t>
  </si>
  <si>
    <t>Ngã tư</t>
  </si>
  <si>
    <t>Quy hoạch QL.37 tránh thành phố Tuyên Quang (theo Quy hoạch chung thành phố Tuyên Quang)</t>
  </si>
  <si>
    <t>Đường vào Trung tâm Dạy nghề, sát hạch lái xe</t>
  </si>
  <si>
    <t xml:space="preserve">Đường vào bệnh viện Yên Sơn, phường An Tường </t>
  </si>
  <si>
    <t>Đường vào trung tâm hành chính thành phố Tuyên Quang, phường An Tường</t>
  </si>
  <si>
    <t>Đường vào Khu nhà ở Hưng Thành, phường Hưng Thành (quy hoạch)</t>
  </si>
  <si>
    <t>Quyết định số 74/QĐ-UBND ngày 18/3/2020 của UBND tỉnh TQ</t>
  </si>
  <si>
    <t>Đường vào khu đô thị Kim Phú (DANKO) và đường từ Trung tâm thành phố Tuyên Quang đi Suối khoáng Mỹ Lâm</t>
  </si>
  <si>
    <t>Đường Lê Lợi</t>
  </si>
  <si>
    <t>Đường vào Cửa hàng xăng dầu thành phố Tuyên Quang</t>
  </si>
  <si>
    <t xml:space="preserve">III. Phạm vi khu vực ngoài nội thành, nội thị (Km140+00 - Km144+200) đường cấp IV miền núi không có giải phân cách giữa </t>
  </si>
  <si>
    <t>Công ty giày da Chung je</t>
  </si>
  <si>
    <t>Đường vào xóm Chân Sơn, xã Trung Môn (đường huyện ĐH.30)</t>
  </si>
  <si>
    <t>Giao với Đường huyện Trung Môn - Chân Sơn, xã Trung Môn</t>
  </si>
  <si>
    <t>Đường vào trường Đại học Tân Trào, xã Trung Môn</t>
  </si>
  <si>
    <t xml:space="preserve">Đường vào Cửa hàng xăng dầu Km8 Thắng Quân </t>
  </si>
  <si>
    <t xml:space="preserve">IV. Phạm vi khu vực trong nội thành, nội thị (Km144+200 - Km150+300) đường cấp IV miền núi không có giải phân cách giữa </t>
  </si>
  <si>
    <t>Đường vào Cửa hàng xăng dầu Thắng Quân</t>
  </si>
  <si>
    <t>Đường vào cụm công nghiệp Thắng Quân 2</t>
  </si>
  <si>
    <t>Đường vào Khu công nghiệp Thắng Quân, thị trấn Yên Sơn (Woodsland Tuyên Quang)</t>
  </si>
  <si>
    <t>Giao Quốc lộ 2C (cũ), thị trấn Yên Sơn (ĐH.17)</t>
  </si>
  <si>
    <t>Giao với đường quy hoạch thị trấn Yên Sơn, huyện Yên Sơn</t>
  </si>
  <si>
    <t>ĐH.13 (Tuyến  Km146 QL.2 - Xã Lăng Quán, huyện Yên Sơn)</t>
  </si>
  <si>
    <t>Đường từ Km147+00 QL.2 đi tổ dân phố Trầm Ân</t>
  </si>
  <si>
    <t>Đường giao thông nội bộ xây dựng khu tái định cư giải phóng mặt bằng và các công trình trọng điểm khác trên địa bàn trung tâm huyện Yên Sơn</t>
  </si>
  <si>
    <t>Đường đi khu dân cư xóm Trầm Ân</t>
  </si>
  <si>
    <t>Đường vào trung tâm huyện Yên Sơn</t>
  </si>
  <si>
    <t>Đường vào Cửa hàng xăng dầu Km15 - Công ty Xăng dầu Tuyên Quang</t>
  </si>
  <si>
    <t>Giao với đường huyện ĐH.23 (Tuyến thôn 11, xã Tứ Quận - thôn 8, xã Lăng Quán, huyện Yên Sơn)</t>
  </si>
  <si>
    <t>Đường vào khu Quy hoạch khu dân cư Toàn Thắng, thị trấn Yên Sơn, huyện Yên Sơn</t>
  </si>
  <si>
    <t>Đường giao thông từ Km148+930 QL.2 nối đến đường trục phát triển đô thị từ thành phố Tuyên Quang đi Trung tâm huyện Yên Sơn Km14 QL.2 Tuyên Quang - Hà Giang</t>
  </si>
  <si>
    <t>Xây dựng đường giao thông từ Km149+280 QL.2 nối đến đường trục phát triển đô thị từ thành phố Tuyên Quang đi Trung tâm huyện Yên Sơn Km14 QL.2 Tuyên Quang - Hà Giang</t>
  </si>
  <si>
    <t>Giao với ĐH.22 (Tuyến Km15 QL.2 (Tuyên Quang - Hà Giang) - thôn cây Nhãn, xã Tứ Quận, huyện Yên Sơn)</t>
  </si>
  <si>
    <t>Quyết định số 591/QĐ-UBND ngày 07/6/2021 của UBND tỉnh về việc phê duyệt Dự án xây dựng đường trục phát triển đô thị từ thành phố Tuyên Quang đi Trung tâm huyện Yên Sơn Km14 QL2 Tuyên Quang - Hà Giang</t>
  </si>
  <si>
    <t>Giao với Đường trục phát triển đô thị từ trung tâm thành phố Tuyên Quang đi huyện lỵ Yên Sơn</t>
  </si>
  <si>
    <t>ĐH.26 (Tuyến Km15 QL2 (TQ-HG) - thôn Mục Bài, xã Tứ Quận - xã Tứ Quận - thôn Làng Chẩu 1, xã Thắng Quân, huyện Yên Sơn)</t>
  </si>
  <si>
    <t>V. Phạm vi khu vực ngoài nội thành, nội thị (Km150+300 - Km154+700) đường cấp IV miền núi không có giải phân cách giữa</t>
  </si>
  <si>
    <t>Đường vào di tích Ngân khố quốc gia, xã Tứ Quận (ĐH.31)</t>
  </si>
  <si>
    <t>3,5</t>
  </si>
  <si>
    <t>Đường đi Phúc Ninh - Chiêu Yên, xã Tứ Quận (đường tỉnh ĐT.188)</t>
  </si>
  <si>
    <t>Đường vào khu dân cư Thôn Lượng, xã Tứ Quận</t>
  </si>
  <si>
    <t>Đường vào xây dựng Cửa hàng xăng dầu Trường Thịnh, thôn Lượng, xã Tứ Quận</t>
  </si>
  <si>
    <t>C. HÀM YÊN</t>
  </si>
  <si>
    <t xml:space="preserve">V. Phạm vi khu vực ngoài nội thành, nội thị (Km154+00 - Km171+00) đường cấp IV miền núi không có giải phân cách giữa </t>
  </si>
  <si>
    <t>Quy hoạch đường vào Cụm công nghiệp xã Đức Ninh</t>
  </si>
  <si>
    <t>Giao với đường huyện ĐH.08 QL.2 - Bến Lù, huyện Hàm Yên</t>
  </si>
  <si>
    <t xml:space="preserve"> </t>
  </si>
  <si>
    <t>5,5</t>
  </si>
  <si>
    <t>Đường huyện ĐH.21 (Km157 QL2 - Thôn Đồng Danh, xã Đức Ninh)</t>
  </si>
  <si>
    <t>Đường vào trung tâm cụm xã Đức Ninh</t>
  </si>
  <si>
    <t>Đường huyện ĐH.02 Đức Ninh - Hùng Đức</t>
  </si>
  <si>
    <t xml:space="preserve"> Cửa hàng xăng dầu số 32, Cty xăng dầu Tuyên Quang</t>
  </si>
  <si>
    <t>Quy hoạch đường vào trung tâm cụm và khu dân cư, xã Thái Hòa</t>
  </si>
  <si>
    <t>Giao với đường huyện ĐH.18 QL.2 - Thái Hòa, huyện Hàm Yên</t>
  </si>
  <si>
    <t>Giao với đường huyện ĐH.09 QL.2 - thôn Trung Thành, xã Thành Long, huyện Hàm Yên</t>
  </si>
  <si>
    <t>Giao với đường huyện ĐH.22 QL.2 - thôn Ba Luồng, xã Thái Hòa, huyện Hàm Yên</t>
  </si>
  <si>
    <t>Quyết định số 1885/QĐ-UBND ngày 25/5/2022 của UBND huyện HY</t>
  </si>
  <si>
    <t>Đường vào Cụm công nghiệp Thái Sơn và Nhà máy may LGG</t>
  </si>
  <si>
    <t>Giao với đường huyện đi xã Thành Long, xã Thái Sơn</t>
  </si>
  <si>
    <t>Giao với đường huyện ĐH.23 thôn Cao Đà, xã Thái Sơn, huyện Hàm Yên</t>
  </si>
  <si>
    <t>Giao với đường huyện ĐH.10 QL.2 - UBND xã Thành Long, huyện Hàm Yên</t>
  </si>
  <si>
    <t>Khu Tái định cư công trình đường Cao tốc Tuyên Quang - Hà Giang</t>
  </si>
  <si>
    <t>VI. Phạm vi khu vực trong nội thành, nội thị (Km171+00 - Km179+00) đường cấp IV miền núi không có dải phân cách giữa (lấy theo loại đường phân khu vực và đường khu vực)</t>
  </si>
  <si>
    <t>Quyết định số 2621/QĐ-UBND ngày 23/10/2020</t>
  </si>
  <si>
    <t>Đường vào điểm dân cư Tổ dân phố Ba Trãng, thị trấn Tân Yên (quy hoạch mới)</t>
  </si>
  <si>
    <t>Quyết định số 279/QĐ-UBND ngày 11/10/2018 của UBND tỉnh</t>
  </si>
  <si>
    <t>Nút giao trục phát triển đô thị, thị trấn Tân Yên</t>
  </si>
  <si>
    <t>Quyết định số 2678/QĐ-UBND ngày 26/8/2022 của UBND huyện</t>
  </si>
  <si>
    <t>Bến xe khách, trạm dừng nghỉ và cơ sở dịch vụ</t>
  </si>
  <si>
    <t>Đường vào Bệnh viện Hàm Yên, thị trấn Tân Yên</t>
  </si>
  <si>
    <t xml:space="preserve">Đường vào Lâm Trường Hàm Yên, thị trấn Tân Yên, </t>
  </si>
  <si>
    <t>Đường vào Cửa hàng xăng dầu Quang Long</t>
  </si>
  <si>
    <t>Giao với đường huyện ĐH.01 QL.2 - UBND xã Nhân Mục, huyện Hàm Yên</t>
  </si>
  <si>
    <t>Quyết định số 2866/QĐ-UBND ngày 29/8/2019 UBND huyện</t>
  </si>
  <si>
    <t>Đường vào Trung tâm thương mại và tổ chức sự kiện Vinh Ánh</t>
  </si>
  <si>
    <t>Đường vào khu đô thị tổ dân phố Tân Yên</t>
  </si>
  <si>
    <t>Đường vào Cửa hàng xăng dầu Hàm Yên</t>
  </si>
  <si>
    <t>Đường vào Cửa hàng xăng dầu thị trấn Tân Yên, huyện Hàm Yên (Thanh Giang)</t>
  </si>
  <si>
    <t>Đường đi tổ dân phố Đồng Bàng, thị trấn Tân Yên</t>
  </si>
  <si>
    <t>Đường vào xóm thuộc tổ dân phố Tân Kỳ, thị trấn Tân Yên</t>
  </si>
  <si>
    <t>Đường đi Cầu Tân Yên, thị trấn Tân Yên</t>
  </si>
  <si>
    <t>Đường vào khu dân cư tổ dân phố Cầu Mới</t>
  </si>
  <si>
    <t>Đường vào khu dân cư tổ dân phố Tân Tiến</t>
  </si>
  <si>
    <t>Đường đi chợ trung tâm thị trấn Tân Yên</t>
  </si>
  <si>
    <t>Nút giao trục phát triển đô thị thị trấn Tân Yên (theo Quy hoạch chung thị trấn Tân Yên, huyện Hàm Yên)</t>
  </si>
  <si>
    <t xml:space="preserve">VII. Phạm vi khu vực ngoài nội thành, nội thị (Km179+00 - Km205+00) đường cấp IV miền núi không có giải phân cách giữa </t>
  </si>
  <si>
    <t>Đường vào Bến Luổng, xã Yên Phú</t>
  </si>
  <si>
    <t>Quyết định số 217/QĐ-UBND ngày 22/02/2019 của UBND huyện</t>
  </si>
  <si>
    <t>Đường vào Cửa hàng xăng dầu Trường Thịnh, thôn 3 Minh Phú, xã Yên Phú, Hàm Yên</t>
  </si>
  <si>
    <t>Đường đi Bến đò Ông Hài, xã Yên Phú</t>
  </si>
  <si>
    <t>Đường vào khu du lịch sinh thái vườn Thanh Long kiểu mẫu (thôn 1 Minh Phú)</t>
  </si>
  <si>
    <t>Giao với đường huyện ĐH.33 QL.2,  xã Yên Phú, huyện Hàm Yên</t>
  </si>
  <si>
    <t>Đường vào mỏ đá</t>
  </si>
  <si>
    <t>Giao với ĐH.12 (Tuyến Km189+450, QL.2  - UBND xã Yên Lâm, huyện Hàm Yên)</t>
  </si>
  <si>
    <t>Đường vào khu di tích quốc gia thắng cảnh Động Tiên - Hàm Yên</t>
  </si>
  <si>
    <t>Quyết định số 1304/UBND-CN ngày 09/5/2017 của Ủy ban nhân dân tỉnh về việc chấp thuận chủ trương bổ sung quy hoạch đường vào đập, khu phụ trợ, lán trại của dự án Thủy điện Thác Vàng; Quyết định số 249/QĐ-UBND ngày 09/7/2019 của UBND tỉnh</t>
  </si>
  <si>
    <t>Đường vào nhà máy thủy điện Sông Lô 7 (thủy điện Thác Vàng)</t>
  </si>
  <si>
    <t>Giao với đường huyện QL.2 đi xã Yên Lâm (ĐH.06)</t>
  </si>
  <si>
    <t>Quyết định số 344/QĐ-UBND ngày 13/3/2018 của UBND huyện</t>
  </si>
  <si>
    <t>Quy hoạch đường vào Cửa hàng xăng dầu Yên Lâm</t>
  </si>
  <si>
    <t>Quyết định số 577/QĐ-UBND ngày 04/6/2021 của UBND tỉnh về việc phê duyệt dự án đầu tư, Dự án xây dựng cầu qua sông Lô, Km71 đường Tuyên Quang - Hà Giang đi xã Bạch Xa, huyện Hàm Yên, tỉnh Tuyên Quang</t>
  </si>
  <si>
    <t>Giao với đường dẫn cầu Bạch Xa</t>
  </si>
  <si>
    <t>Tổng cộng QL.2</t>
  </si>
  <si>
    <t>Ngoài đô thị</t>
  </si>
  <si>
    <t xml:space="preserve">Trong đô thị </t>
  </si>
  <si>
    <t>Tổng trái + phải</t>
  </si>
  <si>
    <t>CHXD</t>
  </si>
  <si>
    <t>Tổng (đấu nối + CHXD)</t>
  </si>
  <si>
    <t>STT</t>
  </si>
  <si>
    <t>Kiểu
nút
giao</t>
  </si>
  <si>
    <t>A. YÊN SƠN</t>
  </si>
  <si>
    <t>Văn bản số 988/UBND-CN ngày 17/4/2019 của UBND tỉnh TQ</t>
  </si>
  <si>
    <t xml:space="preserve">Quy hoạch đường ra, vào Cửa hàng xăng dầu Đội Bình </t>
  </si>
  <si>
    <t>Đường vào khu Quy hoạch dân cư thôn Cầu Chéo, xã Đội Bình</t>
  </si>
  <si>
    <t>Đường vào Cửa hàng xăng dầu Ánh Hưng</t>
  </si>
  <si>
    <t>Đường vào Cửa hàng xăng dầu tỉnh đội</t>
  </si>
  <si>
    <t xml:space="preserve">Quy hoạch nhà máy may </t>
  </si>
  <si>
    <t>Giao với đường quy hoạch TT Yên Sơn</t>
  </si>
  <si>
    <t>Xây dựng đường giao thông từ Km 149+560 QL2 nối đến đường đường trục phát triển đô thị từ thành phố Tuyên Quang đi Trung tâm huyện Yên Sơn Km14 QL2 Tuyên Quang - Hà Giang</t>
  </si>
  <si>
    <t xml:space="preserve">Cửa hàng XD Đức Ninh </t>
  </si>
  <si>
    <t>Đường vào Cửa hàng xăng dầu Đức Long</t>
  </si>
  <si>
    <t>Giao với Đường huyện Hàm Yên ĐH.03 QL2 - Hồng Thái, Thái Hòa</t>
  </si>
  <si>
    <t xml:space="preserve">Đường vào Cửa hàng xăng dầu Thành Long </t>
  </si>
  <si>
    <t>Đường vào Trạm thực nghiệm và nguyên liệu giấy</t>
  </si>
  <si>
    <t xml:space="preserve"> CHXD thương nghiệp Hàm Yên</t>
  </si>
  <si>
    <t>Đường vào Bãi Rác Hàm Yên, TT Tân Yên</t>
  </si>
  <si>
    <t>Đường vào mỏ đá vôi Km57</t>
  </si>
  <si>
    <t>Đường đi bến đò ngang xã Yên Lâm</t>
  </si>
  <si>
    <t>Trang trại chăn nuôi lợn thịt công nghệ cao tại xã Yên Lâm</t>
  </si>
  <si>
    <t>Điểm đón khách tỉnh Tuyên Quang</t>
  </si>
  <si>
    <t>Đường vào xóm cầu chéo</t>
  </si>
  <si>
    <t>ĐƯờng vào khu dân cư mới</t>
  </si>
  <si>
    <t>Đường vào UBND xã Đội Bình</t>
  </si>
  <si>
    <t>ĐƯờng vào xóm dân chủ</t>
  </si>
  <si>
    <t>Điểm du lịch sinh thái núi Là</t>
  </si>
  <si>
    <t>Đường vào xóm</t>
  </si>
  <si>
    <t>Đường vào xóm 4 trung môn</t>
  </si>
  <si>
    <t>Chợ số 5</t>
  </si>
  <si>
    <t>Đường vào cơ sở đao tạo lai xe</t>
  </si>
  <si>
    <t>Văn bản số 1304/UBND-CN ngày 09/5/2017 của Ủy ban nhân dân tỉnh về việc chấp thuận chủ trương bổ sung quy hoạch đường vào đập, khu phụ trợ, lán trại của dự án Thủy điện Thác Vàng; Quyết định số 249/QĐ-UBND ngày 09/7/2019 của UBND tỉnh</t>
  </si>
  <si>
    <t>Giao Quốc lộ 2C (cũ), thị trấn Yên Sơn (ĐH.17); Cửa hàng xăng dầu Thịnh Hưng</t>
  </si>
  <si>
    <t>Đường đi khu tái định cư thôn Tháng 10 - Yên Lâm</t>
  </si>
  <si>
    <t>Km204+145,5</t>
  </si>
  <si>
    <t>Đường vào Cửa hàng xăng dầu Yên Lâm</t>
  </si>
  <si>
    <t>Giao với Đường đô thị ĐĐT.02</t>
  </si>
  <si>
    <t>Đường vào Cây XD  Km31 Thái Sơn</t>
  </si>
  <si>
    <t>Giao với đường đô thị ĐĐT.03;
Đường vào Trụ sở huyện Hàm Yên</t>
  </si>
  <si>
    <t xml:space="preserve">Cửa hàng XD xã Trung Môn </t>
  </si>
  <si>
    <t>Đường đi khu dân cư TDP Tân An</t>
  </si>
  <si>
    <t>Đường vào nghĩa trang Km8</t>
  </si>
  <si>
    <t>Đường vào khu dân cư</t>
  </si>
  <si>
    <t>Đường vào khu Quy hoạch khu dân cư Toàn Thắng, thị trấn Yên Sơn, huyện Yên Sơn; (đường vào UBND xã Tứ Quận)</t>
  </si>
  <si>
    <t>Đường vào Cửa hàng xăng dầu Km15 - Công ty Xăng dầu Tuyên Quang; phố Nguyễn Lương Bằng</t>
  </si>
  <si>
    <t xml:space="preserve">x </t>
  </si>
  <si>
    <t>Đường Nguyễn Văn Huyên, đi đường CHCN</t>
  </si>
  <si>
    <t>Đường vào công ty cổ phẩn xây dựng cầu đường và vận tải</t>
  </si>
  <si>
    <t>Đường vào nghĩa trang, nhà bia tưởng niệm anh hùng liệt sỹ huyện Yên Sơn</t>
  </si>
  <si>
    <t>Đường vào nhà máy cơ khí chính xác; đường vào khu dân cư</t>
  </si>
  <si>
    <t>Đường vào UBND xã Thắng Quân (cũ), đường đô thị</t>
  </si>
  <si>
    <t>Đường vào Nhà máy cơ khí và bê tông Thành Hưng; Cửa hàng xăng dầu Hải Linh</t>
  </si>
  <si>
    <t>Vị trí này là vị trí quy hoạch, nằm trong phạm vi ngoài nội thành nội thị, không đảm bảo khoảng cách do sau vị trí này có đường hiện trạng đấu nối vào nhà máy cơ khí chính xác cách 1270m đã được Bộ GTVT thỏa thuận tại Văn bản 2192/BGTVT-KCHT ngày 10/4/2009</t>
  </si>
  <si>
    <t>Vị trí này là vị trí quy hoạch, nằm trong phạm vi ngoài nội thành nội thị, không đảm bảo khoảng cách do sau vị trí này có đường hiện trạng đấu nối vào nhà máy cơ khí chính xác cách 1240m đã được Bộ GTVT thỏa thuận tại Văn bản 2192/BGTVT-KCHT ngày 10/4/2009</t>
  </si>
  <si>
    <t>Vị trí này là vị trí quy hoạch nằm trong phạm vi ngoài nội thành, nội thị, không đảm bảo khoảng cách, do vị trí trước có đường huyện hiện trạng cách 320m  và sau vị trí này có tuyến đường huyện hiện trạng cách 640m đã được Bộ GTVT thỏa thuận tại Văn bản 2192/BGTVT-KCHT ngày 10/4/2009</t>
  </si>
  <si>
    <t>Vị trí này là vị trí quy hoạch, trong phạm vi trong nội thành, nội thị trước  vị trí này có tuyến đường huyện hiện trạng cách 80m đã được Bộ GTVT thỏa thuận tại Văn bản 2192/BGTVT-KCHT ngày 10/4/2009; sau vị trí này cũng là các tuyến đường Quy hoạch của huyện cách 70m</t>
  </si>
  <si>
    <t>* Phạm vi trong khu vực trong nội thành, nội thị Km128+00 - Km139+771, đường cấp II miền núi có giải phân cách giữa (lấy theo loại đường phân khu vực và đường khu vực)</t>
  </si>
  <si>
    <t>Vị trí này là vị trí quy hoạch, nằm trong phạm vi ngoài nội thành, nội thị không đảm bảo khoảng cách do sau vị trí này có tuyến đường huyện hiện trạng cách 60m đã được Bộ GTVT thỏa thuận tại Văn bản 2192/BGTVT-KCHT ngày 10/4/2009; trước vị trí này cũng là các tuyến đường Quy hoạch của huyện</t>
  </si>
  <si>
    <t>Vị trí này nằm trong phạm vi ngoài khu vực nội thành nội thị không đảm bảo khoảng cách do điểm liền kề sau  là đường huyện hiện trạng cách 350m được Bộ GTVT thỏa thuận tại Văn bản 2192/BGTVT-KCHT ngày 10/4/2009; điểm liền kề trước cách 900m là vị trí quy hoạch cụm công nghiệp</t>
  </si>
  <si>
    <t>Vị trí này nằm trong phạm vi ngoài khu vực nội thành nội thị không đảm bảo khoảng cách, do điểm liền kề sau là đường huyện hiện trạng cách 440m, điểm liền kề trước là trục đường vào cụm xã cả 2 điểm liền kề đều được Bộ GTVT thỏa thuận tại Văn bản 2192/BGTVT-KCHT ngày 10/4/2009</t>
  </si>
  <si>
    <t>Vị trí này nằm trong phạm vi ngoài khu vực nội thành nội thị không đảm bảo khoảng cách do điểm liền kề trước là đường huyện hiện trạng cách 90m được Bộ GTVT thỏa thuận tại Văn bản 2192/BGTVT-KCHT ngày 10/4/2009, điểm liền kề sau là đường vào Khu Tái định cư công trình đường cao tốc 280m</t>
  </si>
  <si>
    <t>Vị trí này nằm trong khu vực nội thành nội thị không đảm bảo khoảng cách do điểm liền kề trước là đường đô thị cách 35m; điểm liền kề sau là đường vào khu dân cư</t>
  </si>
  <si>
    <t>Vị trí này nằm ngoài khu vực nội thành nội thị do tính chất ưu tiên,  điểm liền kề phía sau là đường huyện đã được Bộ GTVT thỏa thuận tại Văn bản 2192/BGTVT-KCHT ngày 10/4/2009</t>
  </si>
  <si>
    <t>Vị trí này nằm ngoài khu vực nội thành nội thị  không đảm bảo khoảng cách do điểm liền kề trước là đường huyện hiện trạng cách 600m được Bộ GTVT thỏa thuận tại Văn bản 2192/BGTVT-KCHT ngày 10/4/2009</t>
  </si>
  <si>
    <t>Vị trí này là vị trí quy hoạch nằm ngoài khu vực nội thành nội thị không đảm bảo khoảng cách do ; sau vị trí này là cửa hàng xăng dầu hiện có cách 250m; trước vị trí này này có tuyến đường huyện hiện trạng đã được Bộ GTVT thỏa thuận tại Văn bản 2192/BGTVT-KCHT ngày 10/4/2009</t>
  </si>
  <si>
    <t>Đường vào Cửa hàng kinh doanh xăng dầu tại  thành phố Tuyên Quang (Công ty Tín Thành)</t>
  </si>
  <si>
    <t xml:space="preserve">Đường đô thị QL2 - Thái Long, </t>
  </si>
  <si>
    <t>Khu dân cư Phú An 1</t>
  </si>
  <si>
    <t>Cửa hàng xăng dầu Phú An</t>
  </si>
  <si>
    <t>Đường vào Cửa hàng của hàng xăng dầu Đồng Mon (Công ty TNHH MTV Hùng Bảo đang xin chủ trương xây dựng tại thôn Đồng Mon)</t>
  </si>
  <si>
    <t>Đường vào Nhà máy Tấm Lợp HLC</t>
  </si>
  <si>
    <t>Đường tỉnh lộ ĐT.186 (Đi cầu An Hoà); Đường vào cửa hàng xăng dầu Long Bình An</t>
  </si>
  <si>
    <t>Đường đô thị thị Nhà máy Z113</t>
  </si>
  <si>
    <t>Đường vào bệnh viện Yên Sơn</t>
  </si>
  <si>
    <t>Đường vào trung tâm hành chính thành phố Tuyên Quang</t>
  </si>
  <si>
    <t>Đường vào Khu nhà ở Hưng Thành, (quy hoạch)</t>
  </si>
  <si>
    <t>Phụ lục số: 02</t>
  </si>
  <si>
    <t>Thôngthoáng</t>
  </si>
  <si>
    <t>Lưng đường cong</t>
  </si>
  <si>
    <t>Bụng đường cong</t>
  </si>
  <si>
    <t>Nút giao hiện có</t>
  </si>
  <si>
    <t>Nút giao mới</t>
  </si>
  <si>
    <t>YÊN SƠN</t>
  </si>
  <si>
    <t xml:space="preserve">Phạm vi ngoài đô thị (Km115+00 - Km119+00)  Đường cấp III miền núi không có giải phân cách giữa </t>
  </si>
  <si>
    <t>HÀM YÊN</t>
  </si>
  <si>
    <t xml:space="preserve">Phạm vi trong đô thị (Km171+00 - Km179+00)  Đường cấp IV miền núi không có giải phân cách giữa </t>
  </si>
  <si>
    <t xml:space="preserve">Phạm vi ngoài đô thị (Km179+00 - Km205+00)  Đường cấp IV miền núi không có giải phân cách giữa </t>
  </si>
  <si>
    <t>HUYỆN YÊN SƠN</t>
  </si>
  <si>
    <t xml:space="preserve">Phạm vi ngoài khu vực ngoài nội thành, nội thị (Km115+00 - Km120+00) đường cấp III miền núi không có giải phân cách giữa </t>
  </si>
  <si>
    <t>THÀNH PHỐ TUYÊN QUANG</t>
  </si>
  <si>
    <t>Phạm vi trong khu vực trong nội thành, nội thị (Km120+00 - Km139+771) đường cấp III miền núi không có giải phân cách giữa (lấy theo loại đường phân khu vực và đường khu vực)</t>
  </si>
  <si>
    <t xml:space="preserve">Phạm vi khu vực ngoài nội thành, nội thị (Km139+771 - Km143+100) đường cấp IV miền núi không có giải phân cách giữa </t>
  </si>
  <si>
    <t xml:space="preserve">Phạm vi khu vực trong nội thành, nội thị (Km143+100 - Km149+500) đường cấp IV miền núi không có giải phân cách giữa </t>
  </si>
  <si>
    <t>Phạm vi khu vực ngoài nội thành, nội thị (Km149+500 - Km154+100) đường cấp IV miền núi không có giải phân cách giữa</t>
  </si>
  <si>
    <t xml:space="preserve">Phạm vi khu vực ngoài nội thành, nội thị (Km154+100 - Km170+800) đường cấp IV miền núi không có giải phân cách giữa </t>
  </si>
  <si>
    <t>Phạm vi khu vực trong nội thành, nội thị (Km170+800 - Km179+00) đường cấp IV miền núi không có dải phân cách giữa (lấy theo loại đường phân khu vực và đường khu vực)</t>
  </si>
  <si>
    <t xml:space="preserve">Phạm vi khu vực ngoài nội thành, nội thị (Km179+00 - Km205+00) đường cấp IV miền núi không có giải phân cách giữa </t>
  </si>
  <si>
    <t>Giao với đường ĐH.23 (Tuyến thôn 11, xã Tứ Quận - thôn 8, xã Lăng Quán, huyện Yên Sơn)</t>
  </si>
  <si>
    <t xml:space="preserve">Quyết định số 155/QĐ-UBND ngày 25/4/2023 của UBND tỉnh phê duyệt Quy hoạch phân khu xây dựng tỷ lệ 1/2000 KCN Nhữ Khê - Đội Cấn </t>
  </si>
  <si>
    <t xml:space="preserve">Phạm vi ngoài đô thị (Km140+00 - Km150+00) Đường cấp IV miền núi không có giải phân cách giữa </t>
  </si>
  <si>
    <t xml:space="preserve">Phạm vi ngoài đô thị (Km155+00 - Km171+00) Đường cấp IV miền núi không có giải phân cách giữa </t>
  </si>
  <si>
    <t>DANH MỤC PHÊ DUYỆT CÁC ĐIỂM ĐẤU NỐI VÀO QUỐC LỘ 2, ĐOẠN QUA ĐỊA BÀN TỈNH TUYÊN QUANG</t>
  </si>
  <si>
    <t>DANH MỤC CÁC ĐIỂM ĐẤU NỐI HIỆN HỮU VÀ QUY HOẠCH VÀO QUỐC LỘ 2,  ĐỊA PHẬN TỈNH TUYÊN QUANG
 CHƯA BẢO ĐẢM YÊU CẦU ĐẤU NỐI VÀO QUỐC LỘ THEO QUY ĐỊNH</t>
  </si>
  <si>
    <t>Các điểm đấu nối trong danh mục này chưa bảo đảm khoảng cách theo quy định, UBND tỉnh sẽ xem xét quyết định sau khi có ý kiến của Bộ GTVT theo quy định tại khoản 2 Điều 1 Nghị định số 117/2021/NĐ-CP ngày 22/12/2021 của Chính phủ sửa đổi, bổ sung một số điều của Nghị định số 11/2010/NĐ-CP ngày 24/02/2010 của Chính phủ quy định về quản lý và bảo vệ kết cấu hạ tầng giao thông đường bộ.</t>
  </si>
  <si>
    <t>(Kèm theo Quyết định số: 332/QĐ-UBND ngày  06 tháng 9 năm 2023 của Ủy ban nhân dân tỉnh Tuyên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</si>
</sst>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
    <numFmt numFmtId="166" formatCode="&quot;Km&quot;\ 000\+000"/>
    <numFmt numFmtId="167" formatCode="#,##0;[Red]#,##0"/>
    <numFmt numFmtId="168" formatCode="#.##0"/>
    <numFmt numFmtId="169" formatCode="&quot;Km&quot;\ 000.\+000"/>
    <numFmt numFmtId="170" formatCode="_-* #,##0_-;\-* #,##0_-;_-* &quot;-&quot;??_-;_-@_-"/>
  </numFmts>
  <fonts count="20" x14ac:knownFonts="1">
    <font>
      <sz val="11"/>
      <color theme="1"/>
      <name val="Calibri"/>
      <family val="2"/>
      <scheme val="minor"/>
    </font>
    <font>
      <sz val="10"/>
      <name val="Times New Roman"/>
      <family val="1"/>
    </font>
    <font>
      <sz val="10"/>
      <color indexed="8"/>
      <name val="Times New Roman"/>
      <family val="1"/>
    </font>
    <font>
      <i/>
      <sz val="10"/>
      <name val="Times New Roman"/>
      <family val="1"/>
    </font>
    <font>
      <b/>
      <sz val="12"/>
      <name val="Times New Roman"/>
      <family val="1"/>
    </font>
    <font>
      <sz val="12"/>
      <color indexed="8"/>
      <name val="Times New Roman"/>
      <family val="1"/>
    </font>
    <font>
      <sz val="10"/>
      <color theme="1"/>
      <name val="Times New Roman"/>
      <family val="1"/>
    </font>
    <font>
      <sz val="11"/>
      <color rgb="FF9C0006"/>
      <name val="Calibri"/>
      <family val="2"/>
      <scheme val="minor"/>
    </font>
    <font>
      <b/>
      <sz val="10"/>
      <name val="Times New Roman"/>
      <family val="1"/>
    </font>
    <font>
      <i/>
      <sz val="10"/>
      <color indexed="8"/>
      <name val="Times New Roman"/>
      <family val="1"/>
    </font>
    <font>
      <sz val="6"/>
      <name val="Times New Roman"/>
      <family val="1"/>
    </font>
    <font>
      <b/>
      <i/>
      <sz val="10"/>
      <color indexed="8"/>
      <name val="Times New Roman"/>
      <family val="1"/>
    </font>
    <font>
      <b/>
      <sz val="10"/>
      <color indexed="8"/>
      <name val="Times New Roman"/>
      <family val="1"/>
    </font>
    <font>
      <sz val="10"/>
      <color rgb="FFFF0000"/>
      <name val="Times New Roman"/>
      <family val="1"/>
    </font>
    <font>
      <b/>
      <sz val="10"/>
      <color theme="0"/>
      <name val="Times New Roman"/>
      <family val="1"/>
    </font>
    <font>
      <sz val="10"/>
      <color theme="0"/>
      <name val="Times New Roman"/>
      <family val="1"/>
    </font>
    <font>
      <b/>
      <sz val="10"/>
      <color rgb="FFFF0000"/>
      <name val="Times New Roman"/>
      <family val="1"/>
    </font>
    <font>
      <sz val="12"/>
      <name val="Times New Roman"/>
      <family val="1"/>
    </font>
    <font>
      <sz val="8"/>
      <name val="Times New Roman"/>
      <family val="1"/>
    </font>
    <font>
      <sz val="11"/>
      <color theme="1"/>
      <name val="Calibri"/>
      <family val="2"/>
      <scheme val="minor"/>
    </font>
  </fonts>
  <fills count="6">
    <fill>
      <patternFill patternType="none"/>
    </fill>
    <fill>
      <patternFill patternType="gray125"/>
    </fill>
    <fill>
      <patternFill patternType="solid">
        <fgColor rgb="FFFFC7CE"/>
      </patternFill>
    </fill>
    <fill>
      <patternFill patternType="solid">
        <fgColor rgb="FFFFFF00"/>
        <bgColor indexed="64"/>
      </patternFill>
    </fill>
    <fill>
      <patternFill patternType="solid">
        <fgColor theme="9" tint="0.39997558519241921"/>
        <bgColor indexed="64"/>
      </patternFill>
    </fill>
    <fill>
      <patternFill patternType="solid">
        <fgColor rgb="FFFF0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3">
    <xf numFmtId="0" fontId="0" fillId="0" borderId="0"/>
    <xf numFmtId="0" fontId="7" fillId="2" borderId="0" applyNumberFormat="0" applyBorder="0" applyAlignment="0" applyProtection="0"/>
    <xf numFmtId="164" fontId="19" fillId="0" borderId="0" applyFont="0" applyFill="0" applyBorder="0" applyAlignment="0" applyProtection="0"/>
  </cellStyleXfs>
  <cellXfs count="290">
    <xf numFmtId="0" fontId="0" fillId="0" borderId="0" xfId="0"/>
    <xf numFmtId="0" fontId="1" fillId="0" borderId="0" xfId="0" applyFont="1" applyAlignment="1">
      <alignment horizontal="center" vertical="center"/>
    </xf>
    <xf numFmtId="3" fontId="1" fillId="0" borderId="0" xfId="0" applyNumberFormat="1"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left" vertical="center" wrapText="1"/>
    </xf>
    <xf numFmtId="0" fontId="3" fillId="0" borderId="0" xfId="0" applyFont="1" applyAlignment="1">
      <alignment horizontal="right" vertical="center"/>
    </xf>
    <xf numFmtId="0" fontId="1"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0" fontId="8" fillId="0" borderId="11" xfId="0" applyFont="1" applyBorder="1" applyAlignment="1">
      <alignment horizontal="left" vertical="center"/>
    </xf>
    <xf numFmtId="0" fontId="8" fillId="0" borderId="11" xfId="0" applyFont="1" applyBorder="1" applyAlignment="1">
      <alignment horizontal="left" vertical="center" wrapText="1"/>
    </xf>
    <xf numFmtId="0" fontId="8" fillId="0" borderId="11" xfId="0" applyFont="1" applyBorder="1" applyAlignment="1">
      <alignment horizontal="center" vertical="center" wrapText="1"/>
    </xf>
    <xf numFmtId="165" fontId="9" fillId="0" borderId="11" xfId="0" applyNumberFormat="1" applyFont="1" applyBorder="1" applyAlignment="1">
      <alignment horizontal="center" vertical="center" wrapText="1"/>
    </xf>
    <xf numFmtId="165" fontId="9" fillId="0" borderId="11" xfId="0" applyNumberFormat="1" applyFont="1" applyBorder="1" applyAlignment="1">
      <alignment horizontal="center" vertical="center"/>
    </xf>
    <xf numFmtId="0" fontId="8" fillId="0" borderId="12" xfId="0" applyFont="1" applyBorder="1" applyAlignment="1">
      <alignment vertical="center" wrapText="1"/>
    </xf>
    <xf numFmtId="0" fontId="1" fillId="0" borderId="12" xfId="0" applyFont="1" applyBorder="1" applyAlignment="1">
      <alignment horizontal="center" vertical="center" wrapText="1"/>
    </xf>
    <xf numFmtId="166" fontId="1" fillId="0" borderId="12" xfId="0" applyNumberFormat="1" applyFont="1" applyBorder="1" applyAlignment="1">
      <alignment horizontal="center" vertical="center" wrapText="1"/>
    </xf>
    <xf numFmtId="3" fontId="1" fillId="0" borderId="12" xfId="0" applyNumberFormat="1" applyFont="1" applyBorder="1" applyAlignment="1">
      <alignment horizontal="center" vertical="center" wrapText="1"/>
    </xf>
    <xf numFmtId="3" fontId="1" fillId="0" borderId="12" xfId="0" applyNumberFormat="1" applyFont="1" applyBorder="1" applyAlignment="1">
      <alignment horizontal="center" vertical="center"/>
    </xf>
    <xf numFmtId="0" fontId="1" fillId="0" borderId="12" xfId="0" applyFont="1" applyBorder="1" applyAlignment="1">
      <alignment horizontal="left" vertical="center" wrapText="1"/>
    </xf>
    <xf numFmtId="0" fontId="1" fillId="0" borderId="12" xfId="0" quotePrefix="1" applyFont="1" applyBorder="1" applyAlignment="1">
      <alignment horizontal="center" vertical="center" wrapText="1"/>
    </xf>
    <xf numFmtId="0" fontId="10" fillId="0" borderId="12" xfId="0" applyFont="1" applyBorder="1" applyAlignment="1">
      <alignment horizontal="center" vertical="center" wrapText="1"/>
    </xf>
    <xf numFmtId="0" fontId="8" fillId="0" borderId="12" xfId="0" applyFont="1" applyBorder="1" applyAlignment="1">
      <alignment horizontal="center" vertical="center" wrapText="1"/>
    </xf>
    <xf numFmtId="165" fontId="2" fillId="0" borderId="12" xfId="0" applyNumberFormat="1" applyFont="1" applyBorder="1" applyAlignment="1">
      <alignment horizontal="center" vertical="center" wrapText="1"/>
    </xf>
    <xf numFmtId="165" fontId="2" fillId="0" borderId="12" xfId="0" applyNumberFormat="1" applyFont="1" applyBorder="1" applyAlignment="1">
      <alignment horizontal="center" vertical="center"/>
    </xf>
    <xf numFmtId="0" fontId="8" fillId="0" borderId="12" xfId="0" applyFont="1" applyBorder="1" applyAlignment="1">
      <alignment horizontal="left" vertical="center"/>
    </xf>
    <xf numFmtId="0" fontId="8" fillId="0" borderId="12" xfId="0" applyFont="1" applyBorder="1" applyAlignment="1">
      <alignment horizontal="left" vertical="center" wrapText="1"/>
    </xf>
    <xf numFmtId="165" fontId="11" fillId="0" borderId="12" xfId="0" applyNumberFormat="1" applyFont="1" applyBorder="1" applyAlignment="1">
      <alignment horizontal="center" vertical="center" wrapText="1"/>
    </xf>
    <xf numFmtId="165" fontId="11" fillId="0" borderId="12" xfId="0" applyNumberFormat="1" applyFont="1" applyBorder="1" applyAlignment="1">
      <alignment horizontal="center" vertical="center"/>
    </xf>
    <xf numFmtId="3" fontId="2" fillId="0" borderId="12" xfId="0" applyNumberFormat="1" applyFont="1" applyBorder="1" applyAlignment="1">
      <alignment horizontal="center" vertical="center"/>
    </xf>
    <xf numFmtId="0" fontId="2" fillId="0" borderId="12" xfId="0" applyFont="1" applyBorder="1" applyAlignment="1">
      <alignment horizontal="center" vertical="center"/>
    </xf>
    <xf numFmtId="0" fontId="1" fillId="0" borderId="12" xfId="0" applyFont="1" applyBorder="1" applyAlignment="1">
      <alignment vertical="center" wrapText="1"/>
    </xf>
    <xf numFmtId="0" fontId="12" fillId="0" borderId="12" xfId="0" applyFont="1" applyBorder="1" applyAlignment="1">
      <alignment horizontal="center" vertical="center"/>
    </xf>
    <xf numFmtId="0" fontId="2" fillId="0" borderId="12" xfId="0" applyFont="1" applyBorder="1" applyAlignment="1">
      <alignment horizontal="center" vertical="center" wrapText="1"/>
    </xf>
    <xf numFmtId="1" fontId="1" fillId="0" borderId="12" xfId="0" applyNumberFormat="1" applyFont="1" applyBorder="1" applyAlignment="1">
      <alignment horizontal="center" vertical="center"/>
    </xf>
    <xf numFmtId="1" fontId="1" fillId="0" borderId="12" xfId="0" applyNumberFormat="1" applyFont="1" applyBorder="1" applyAlignment="1">
      <alignment horizontal="center" vertical="center" wrapText="1"/>
    </xf>
    <xf numFmtId="166" fontId="1" fillId="0" borderId="12" xfId="0" applyNumberFormat="1" applyFont="1" applyBorder="1" applyAlignment="1">
      <alignment horizontal="left" vertical="center" wrapText="1"/>
    </xf>
    <xf numFmtId="166" fontId="8" fillId="0" borderId="12" xfId="0" applyNumberFormat="1" applyFont="1" applyBorder="1" applyAlignment="1">
      <alignment horizontal="left" vertical="center"/>
    </xf>
    <xf numFmtId="166" fontId="8" fillId="0" borderId="12" xfId="0" applyNumberFormat="1" applyFont="1" applyBorder="1" applyAlignment="1">
      <alignment horizontal="center" vertical="center" wrapText="1"/>
    </xf>
    <xf numFmtId="1" fontId="8" fillId="0" borderId="12" xfId="0" applyNumberFormat="1" applyFont="1" applyBorder="1" applyAlignment="1">
      <alignment horizontal="center" vertical="center" wrapText="1"/>
    </xf>
    <xf numFmtId="3" fontId="1" fillId="0" borderId="0" xfId="0" applyNumberFormat="1" applyFont="1" applyAlignment="1">
      <alignment horizontal="center" vertical="center" wrapText="1"/>
    </xf>
    <xf numFmtId="0" fontId="13" fillId="0" borderId="12" xfId="0" applyFont="1" applyBorder="1" applyAlignment="1">
      <alignment horizontal="center" vertical="center" wrapText="1"/>
    </xf>
    <xf numFmtId="166" fontId="6" fillId="0" borderId="12" xfId="0" applyNumberFormat="1" applyFont="1" applyBorder="1" applyAlignment="1">
      <alignment horizontal="center" vertical="center" wrapText="1"/>
    </xf>
    <xf numFmtId="3" fontId="6" fillId="0" borderId="12" xfId="0" applyNumberFormat="1" applyFont="1" applyBorder="1" applyAlignment="1">
      <alignment horizontal="center" vertical="center"/>
    </xf>
    <xf numFmtId="3" fontId="6" fillId="0" borderId="12" xfId="0" applyNumberFormat="1" applyFont="1" applyBorder="1" applyAlignment="1">
      <alignment horizontal="left" vertical="center" wrapText="1"/>
    </xf>
    <xf numFmtId="3" fontId="6" fillId="0" borderId="12"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3" fontId="1" fillId="0" borderId="12" xfId="0" applyNumberFormat="1" applyFont="1" applyBorder="1" applyAlignment="1">
      <alignment horizontal="left" vertical="center" wrapText="1"/>
    </xf>
    <xf numFmtId="0" fontId="6" fillId="0" borderId="12" xfId="0" applyFont="1" applyBorder="1" applyAlignment="1">
      <alignment horizontal="left" vertical="center" wrapText="1"/>
    </xf>
    <xf numFmtId="0" fontId="1" fillId="0" borderId="12" xfId="0" applyFont="1" applyBorder="1" applyAlignment="1">
      <alignment horizontal="center" vertical="center"/>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1" fillId="3" borderId="0" xfId="0" applyFont="1" applyFill="1" applyAlignment="1">
      <alignment horizontal="center" vertical="center"/>
    </xf>
    <xf numFmtId="0" fontId="1" fillId="4" borderId="0" xfId="0" applyFont="1" applyFill="1" applyAlignment="1">
      <alignment horizontal="center" vertical="center"/>
    </xf>
    <xf numFmtId="0" fontId="1" fillId="4" borderId="0" xfId="0" applyFont="1" applyFill="1" applyAlignment="1">
      <alignment horizontal="center" vertical="center" wrapText="1"/>
    </xf>
    <xf numFmtId="3" fontId="8" fillId="0" borderId="12" xfId="0" applyNumberFormat="1"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1" fontId="1" fillId="0" borderId="0" xfId="0" applyNumberFormat="1" applyFont="1" applyAlignment="1">
      <alignment horizontal="center" vertical="center" wrapText="1"/>
    </xf>
    <xf numFmtId="168" fontId="1" fillId="0" borderId="0" xfId="0" applyNumberFormat="1" applyFont="1" applyAlignment="1">
      <alignment horizontal="center" vertical="center"/>
    </xf>
    <xf numFmtId="166" fontId="1" fillId="0" borderId="15" xfId="0" applyNumberFormat="1" applyFont="1" applyBorder="1" applyAlignment="1">
      <alignment horizontal="center" vertical="center" wrapText="1"/>
    </xf>
    <xf numFmtId="0" fontId="1" fillId="0" borderId="16" xfId="0" applyFont="1" applyBorder="1" applyAlignment="1">
      <alignment horizontal="center" vertical="center" wrapText="1"/>
    </xf>
    <xf numFmtId="166" fontId="1" fillId="0" borderId="16" xfId="0" applyNumberFormat="1" applyFont="1" applyBorder="1" applyAlignment="1">
      <alignment horizontal="center" vertical="center" wrapText="1"/>
    </xf>
    <xf numFmtId="0" fontId="1" fillId="0" borderId="16" xfId="0" applyFont="1" applyBorder="1" applyAlignment="1">
      <alignment vertical="center" wrapText="1"/>
    </xf>
    <xf numFmtId="3" fontId="13" fillId="0" borderId="12" xfId="0" applyNumberFormat="1" applyFont="1" applyBorder="1" applyAlignment="1">
      <alignment horizontal="center" vertical="center" wrapText="1"/>
    </xf>
    <xf numFmtId="0" fontId="1" fillId="0" borderId="16" xfId="0" applyFont="1" applyBorder="1" applyAlignment="1">
      <alignment horizontal="justify" vertical="center" wrapText="1"/>
    </xf>
    <xf numFmtId="166" fontId="8" fillId="0" borderId="12" xfId="0" applyNumberFormat="1" applyFont="1" applyBorder="1" applyAlignment="1">
      <alignment horizontal="center" vertical="center"/>
    </xf>
    <xf numFmtId="0" fontId="8" fillId="0" borderId="12" xfId="0" applyFont="1" applyBorder="1" applyAlignment="1">
      <alignment horizontal="center" vertical="center"/>
    </xf>
    <xf numFmtId="1" fontId="6" fillId="0" borderId="12"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2" xfId="0" applyFont="1" applyBorder="1" applyAlignment="1">
      <alignment horizontal="center" vertical="center"/>
    </xf>
    <xf numFmtId="0" fontId="8" fillId="0" borderId="17" xfId="0" applyFont="1" applyBorder="1" applyAlignment="1">
      <alignment horizontal="center" vertical="center"/>
    </xf>
    <xf numFmtId="0" fontId="14" fillId="0" borderId="17" xfId="0" applyFont="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center" vertical="center"/>
    </xf>
    <xf numFmtId="0" fontId="1" fillId="0" borderId="17" xfId="0" applyFont="1" applyBorder="1" applyAlignment="1">
      <alignment horizontal="center" vertical="center"/>
    </xf>
    <xf numFmtId="0" fontId="15" fillId="0" borderId="0" xfId="0" applyFont="1" applyAlignment="1">
      <alignment horizontal="center" vertical="center"/>
    </xf>
    <xf numFmtId="3" fontId="15" fillId="0" borderId="0" xfId="0" applyNumberFormat="1" applyFont="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center" vertical="center" wrapText="1"/>
    </xf>
    <xf numFmtId="0" fontId="1" fillId="0" borderId="0" xfId="0" applyFont="1" applyAlignment="1">
      <alignment horizontal="left" vertical="center"/>
    </xf>
    <xf numFmtId="0" fontId="8" fillId="0" borderId="1" xfId="0" applyFont="1" applyBorder="1" applyAlignment="1">
      <alignment horizontal="left" vertical="center"/>
    </xf>
    <xf numFmtId="0" fontId="8" fillId="0" borderId="10" xfId="0" applyFont="1" applyBorder="1" applyAlignment="1">
      <alignment horizontal="left" vertical="center" wrapText="1"/>
    </xf>
    <xf numFmtId="0" fontId="8" fillId="0" borderId="1" xfId="0" applyFont="1" applyBorder="1" applyAlignment="1">
      <alignment horizontal="center" vertical="center" wrapText="1"/>
    </xf>
    <xf numFmtId="166" fontId="8" fillId="0" borderId="1" xfId="0" applyNumberFormat="1" applyFont="1" applyBorder="1" applyAlignment="1">
      <alignment horizontal="left" vertical="center"/>
    </xf>
    <xf numFmtId="1" fontId="8"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21" xfId="0" applyFont="1" applyBorder="1" applyAlignment="1">
      <alignment horizontal="center" vertical="center" wrapText="1"/>
    </xf>
    <xf numFmtId="166" fontId="1" fillId="0" borderId="9" xfId="0" applyNumberFormat="1" applyFont="1" applyBorder="1" applyAlignment="1">
      <alignment horizontal="center" vertical="center" wrapText="1"/>
    </xf>
    <xf numFmtId="3" fontId="1" fillId="0" borderId="9" xfId="0" applyNumberFormat="1" applyFont="1" applyBorder="1" applyAlignment="1">
      <alignment horizontal="center" vertical="center" wrapText="1"/>
    </xf>
    <xf numFmtId="166" fontId="8" fillId="0" borderId="1" xfId="0" applyNumberFormat="1" applyFont="1" applyBorder="1" applyAlignment="1">
      <alignment horizontal="center" vertical="center"/>
    </xf>
    <xf numFmtId="0" fontId="8" fillId="0" borderId="12" xfId="0" applyFont="1" applyBorder="1" applyAlignment="1">
      <alignment horizontal="justify" vertical="center" wrapText="1"/>
    </xf>
    <xf numFmtId="165" fontId="2" fillId="0" borderId="12" xfId="0" applyNumberFormat="1" applyFont="1" applyBorder="1" applyAlignment="1">
      <alignment horizontal="justify" vertical="center" wrapText="1"/>
    </xf>
    <xf numFmtId="0" fontId="13" fillId="0" borderId="12" xfId="0" applyFont="1" applyBorder="1" applyAlignment="1">
      <alignment horizontal="justify" vertical="center" wrapText="1"/>
    </xf>
    <xf numFmtId="166" fontId="13" fillId="0" borderId="12" xfId="0" applyNumberFormat="1" applyFont="1" applyBorder="1" applyAlignment="1">
      <alignment horizontal="center" vertical="center" wrapText="1"/>
    </xf>
    <xf numFmtId="0" fontId="13" fillId="0" borderId="12" xfId="0" applyFont="1" applyBorder="1" applyAlignment="1">
      <alignment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3" fontId="13" fillId="0" borderId="12" xfId="0" applyNumberFormat="1" applyFont="1" applyBorder="1" applyAlignment="1">
      <alignment horizontal="center" vertical="center"/>
    </xf>
    <xf numFmtId="167" fontId="13" fillId="0" borderId="12" xfId="0" applyNumberFormat="1" applyFont="1" applyBorder="1" applyAlignment="1">
      <alignment horizontal="left" vertical="center" wrapText="1"/>
    </xf>
    <xf numFmtId="0" fontId="13" fillId="0" borderId="12" xfId="0" applyFont="1" applyBorder="1" applyAlignment="1">
      <alignment horizontal="left" vertical="center" wrapText="1"/>
    </xf>
    <xf numFmtId="0" fontId="13" fillId="0" borderId="12" xfId="0" quotePrefix="1" applyFont="1" applyBorder="1" applyAlignment="1">
      <alignment horizontal="center" vertical="center" wrapText="1"/>
    </xf>
    <xf numFmtId="3" fontId="13" fillId="0" borderId="0" xfId="0" applyNumberFormat="1" applyFont="1" applyAlignment="1">
      <alignment horizontal="center" vertical="center" wrapText="1"/>
    </xf>
    <xf numFmtId="0" fontId="13" fillId="0" borderId="12" xfId="0" applyFont="1" applyBorder="1" applyAlignment="1">
      <alignment horizontal="center" vertical="center"/>
    </xf>
    <xf numFmtId="165" fontId="13" fillId="0" borderId="12" xfId="0" applyNumberFormat="1" applyFont="1" applyBorder="1" applyAlignment="1">
      <alignment horizontal="center" vertical="center"/>
    </xf>
    <xf numFmtId="165" fontId="13" fillId="0" borderId="12" xfId="0" applyNumberFormat="1" applyFont="1" applyBorder="1" applyAlignment="1">
      <alignment horizontal="center" vertical="center" wrapText="1"/>
    </xf>
    <xf numFmtId="0" fontId="1" fillId="5" borderId="12" xfId="0" applyFont="1" applyFill="1" applyBorder="1" applyAlignment="1">
      <alignment horizontal="center" vertical="center" wrapText="1"/>
    </xf>
    <xf numFmtId="166" fontId="1" fillId="5" borderId="12" xfId="0" applyNumberFormat="1" applyFont="1" applyFill="1" applyBorder="1" applyAlignment="1">
      <alignment horizontal="center" vertical="center" wrapText="1"/>
    </xf>
    <xf numFmtId="3" fontId="1" fillId="5" borderId="12" xfId="0" applyNumberFormat="1"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12" xfId="0" applyFont="1" applyFill="1" applyBorder="1" applyAlignment="1">
      <alignment horizontal="center" vertical="center"/>
    </xf>
    <xf numFmtId="0" fontId="1" fillId="5" borderId="12" xfId="0" applyFont="1" applyFill="1" applyBorder="1" applyAlignment="1">
      <alignment horizontal="left" vertical="center" wrapText="1"/>
    </xf>
    <xf numFmtId="0" fontId="1" fillId="5" borderId="0" xfId="0" applyFont="1" applyFill="1" applyAlignment="1">
      <alignment horizontal="center" vertical="center" wrapText="1"/>
    </xf>
    <xf numFmtId="0" fontId="1" fillId="5" borderId="0" xfId="0" applyFont="1" applyFill="1" applyAlignment="1">
      <alignment horizontal="center" vertical="center"/>
    </xf>
    <xf numFmtId="3" fontId="1" fillId="5" borderId="12" xfId="0" applyNumberFormat="1" applyFont="1" applyFill="1" applyBorder="1" applyAlignment="1">
      <alignment horizontal="center" vertical="center"/>
    </xf>
    <xf numFmtId="167" fontId="1" fillId="5" borderId="12" xfId="0" applyNumberFormat="1" applyFont="1" applyFill="1" applyBorder="1" applyAlignment="1">
      <alignment horizontal="left" vertical="center" wrapText="1"/>
    </xf>
    <xf numFmtId="0" fontId="1" fillId="5" borderId="12" xfId="0" applyFont="1" applyFill="1" applyBorder="1" applyAlignment="1">
      <alignment horizontal="center" vertical="center"/>
    </xf>
    <xf numFmtId="0" fontId="13" fillId="0" borderId="13" xfId="0" applyFont="1" applyBorder="1" applyAlignment="1">
      <alignment horizontal="center" vertical="center" wrapText="1"/>
    </xf>
    <xf numFmtId="166" fontId="13" fillId="0" borderId="14" xfId="0" applyNumberFormat="1" applyFont="1" applyBorder="1" applyAlignment="1">
      <alignment horizontal="center" vertical="center" wrapText="1"/>
    </xf>
    <xf numFmtId="0" fontId="16" fillId="0" borderId="12" xfId="0" applyFont="1" applyBorder="1" applyAlignment="1">
      <alignment horizontal="justify" vertical="center" wrapText="1"/>
    </xf>
    <xf numFmtId="0" fontId="16" fillId="0" borderId="12" xfId="0" applyFont="1" applyBorder="1" applyAlignment="1">
      <alignment vertical="center" wrapText="1"/>
    </xf>
    <xf numFmtId="0" fontId="6" fillId="5" borderId="12" xfId="0" applyFont="1" applyFill="1" applyBorder="1" applyAlignment="1">
      <alignment horizontal="left" vertical="center" wrapText="1"/>
    </xf>
    <xf numFmtId="3" fontId="13" fillId="0" borderId="12" xfId="0" applyNumberFormat="1" applyFont="1" applyBorder="1" applyAlignment="1">
      <alignment horizontal="left" vertical="center" wrapText="1"/>
    </xf>
    <xf numFmtId="0" fontId="6" fillId="5" borderId="12" xfId="0" applyFont="1" applyFill="1" applyBorder="1" applyAlignment="1">
      <alignment horizontal="center" vertical="center" wrapText="1"/>
    </xf>
    <xf numFmtId="166" fontId="6" fillId="5" borderId="12" xfId="0" applyNumberFormat="1" applyFont="1" applyFill="1" applyBorder="1" applyAlignment="1">
      <alignment horizontal="center" vertical="center" wrapText="1"/>
    </xf>
    <xf numFmtId="3" fontId="6" fillId="5" borderId="12" xfId="0" applyNumberFormat="1" applyFont="1" applyFill="1" applyBorder="1" applyAlignment="1">
      <alignment horizontal="center" vertical="center" wrapText="1"/>
    </xf>
    <xf numFmtId="0" fontId="6" fillId="5" borderId="12" xfId="0" applyFont="1" applyFill="1" applyBorder="1" applyAlignment="1">
      <alignment horizontal="center" vertical="center"/>
    </xf>
    <xf numFmtId="0" fontId="6" fillId="5" borderId="0" xfId="0" applyFont="1" applyFill="1" applyAlignment="1">
      <alignment horizontal="center" vertical="center" wrapText="1"/>
    </xf>
    <xf numFmtId="0" fontId="6" fillId="5" borderId="0" xfId="0" applyFont="1" applyFill="1" applyAlignment="1">
      <alignment horizontal="center" vertical="center"/>
    </xf>
    <xf numFmtId="165" fontId="2" fillId="5" borderId="12" xfId="0" applyNumberFormat="1" applyFont="1" applyFill="1" applyBorder="1" applyAlignment="1">
      <alignment horizontal="center" vertical="center"/>
    </xf>
    <xf numFmtId="3" fontId="2" fillId="5" borderId="12" xfId="0" applyNumberFormat="1" applyFont="1" applyFill="1" applyBorder="1" applyAlignment="1">
      <alignment horizontal="center" vertical="center"/>
    </xf>
    <xf numFmtId="165" fontId="2" fillId="5" borderId="12" xfId="0" applyNumberFormat="1" applyFont="1" applyFill="1" applyBorder="1" applyAlignment="1">
      <alignment horizontal="center" vertical="center" wrapText="1"/>
    </xf>
    <xf numFmtId="1" fontId="13" fillId="0" borderId="0" xfId="0" applyNumberFormat="1" applyFont="1" applyAlignment="1">
      <alignment horizontal="center" vertical="center" wrapText="1"/>
    </xf>
    <xf numFmtId="168" fontId="13" fillId="0" borderId="0" xfId="0" applyNumberFormat="1" applyFont="1" applyAlignment="1">
      <alignment horizontal="center" vertical="center"/>
    </xf>
    <xf numFmtId="166" fontId="13" fillId="0" borderId="15" xfId="0" applyNumberFormat="1" applyFont="1" applyBorder="1" applyAlignment="1">
      <alignment horizontal="center" vertical="center" wrapText="1"/>
    </xf>
    <xf numFmtId="166" fontId="13" fillId="0" borderId="16" xfId="0" applyNumberFormat="1" applyFont="1" applyBorder="1" applyAlignment="1">
      <alignment horizontal="center" vertical="center" wrapText="1"/>
    </xf>
    <xf numFmtId="169" fontId="1" fillId="0" borderId="12" xfId="0" applyNumberFormat="1" applyFont="1" applyBorder="1" applyAlignment="1">
      <alignment horizontal="center" vertical="center" wrapText="1"/>
    </xf>
    <xf numFmtId="0" fontId="18" fillId="0" borderId="12"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5" xfId="0" applyFont="1" applyBorder="1" applyAlignment="1">
      <alignment horizontal="center" vertical="center" wrapText="1"/>
    </xf>
    <xf numFmtId="3" fontId="13" fillId="0" borderId="15" xfId="0" applyNumberFormat="1" applyFont="1" applyBorder="1" applyAlignment="1">
      <alignment horizontal="center" vertical="center" wrapText="1"/>
    </xf>
    <xf numFmtId="166" fontId="1" fillId="0" borderId="14" xfId="0" applyNumberFormat="1" applyFont="1" applyBorder="1" applyAlignment="1">
      <alignment horizontal="center" vertical="center" wrapText="1"/>
    </xf>
    <xf numFmtId="0" fontId="2" fillId="0" borderId="15" xfId="0" applyFont="1" applyBorder="1" applyAlignment="1">
      <alignment horizontal="center" vertical="center" wrapText="1"/>
    </xf>
    <xf numFmtId="0" fontId="2" fillId="0" borderId="15" xfId="0" applyFont="1" applyBorder="1" applyAlignment="1">
      <alignment horizontal="center" vertical="center"/>
    </xf>
    <xf numFmtId="0" fontId="1" fillId="0" borderId="15" xfId="0" applyFont="1" applyBorder="1" applyAlignment="1">
      <alignment horizontal="center" vertical="center"/>
    </xf>
    <xf numFmtId="1" fontId="1" fillId="0" borderId="15" xfId="0" applyNumberFormat="1" applyFont="1" applyBorder="1" applyAlignment="1">
      <alignment horizontal="center" vertical="center"/>
    </xf>
    <xf numFmtId="14" fontId="2" fillId="0" borderId="0" xfId="0" applyNumberFormat="1" applyFont="1" applyAlignment="1">
      <alignment horizontal="center" vertical="center"/>
    </xf>
    <xf numFmtId="0" fontId="3" fillId="0" borderId="0" xfId="0" applyFont="1" applyAlignment="1">
      <alignment horizontal="center" vertical="center"/>
    </xf>
    <xf numFmtId="0" fontId="8" fillId="0" borderId="0" xfId="0" applyFont="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2" xfId="0" applyFont="1" applyBorder="1" applyAlignment="1">
      <alignment horizontal="left" vertical="center" wrapText="1"/>
    </xf>
    <xf numFmtId="0" fontId="8" fillId="0" borderId="12" xfId="0" applyFont="1" applyBorder="1" applyAlignment="1">
      <alignment horizontal="justify" vertical="center" wrapText="1"/>
    </xf>
    <xf numFmtId="166" fontId="8" fillId="0" borderId="12" xfId="0" applyNumberFormat="1" applyFont="1" applyBorder="1" applyAlignment="1">
      <alignment horizontal="center" vertical="center" wrapText="1"/>
    </xf>
    <xf numFmtId="0" fontId="8" fillId="0" borderId="12" xfId="0" applyFont="1" applyBorder="1" applyAlignment="1">
      <alignment horizontal="left" vertical="center"/>
    </xf>
    <xf numFmtId="0" fontId="1" fillId="0" borderId="12" xfId="0" applyFont="1" applyBorder="1" applyAlignment="1">
      <alignment horizontal="center" vertical="center" wrapText="1"/>
    </xf>
    <xf numFmtId="166" fontId="1" fillId="0" borderId="12"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8" fillId="0" borderId="12" xfId="0" applyFont="1" applyBorder="1" applyAlignment="1">
      <alignment horizontal="center" vertical="center"/>
    </xf>
    <xf numFmtId="0" fontId="8" fillId="0" borderId="17" xfId="0" applyFont="1" applyBorder="1" applyAlignment="1">
      <alignment horizontal="center" vertical="center"/>
    </xf>
    <xf numFmtId="0" fontId="8" fillId="0" borderId="12"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166" fontId="8" fillId="0" borderId="1" xfId="0" applyNumberFormat="1" applyFont="1" applyBorder="1" applyAlignment="1">
      <alignment horizontal="center" vertical="center" wrapText="1"/>
    </xf>
    <xf numFmtId="166" fontId="1" fillId="0" borderId="15" xfId="0" applyNumberFormat="1" applyFont="1" applyBorder="1" applyAlignment="1">
      <alignment horizontal="center" vertical="center" wrapText="1"/>
    </xf>
    <xf numFmtId="166" fontId="1" fillId="0" borderId="16" xfId="0" applyNumberFormat="1" applyFont="1" applyBorder="1" applyAlignment="1">
      <alignment horizontal="center" vertical="center" wrapText="1"/>
    </xf>
    <xf numFmtId="3" fontId="1" fillId="0" borderId="15" xfId="0" applyNumberFormat="1" applyFont="1" applyBorder="1" applyAlignment="1">
      <alignment horizontal="center" vertical="center" wrapText="1"/>
    </xf>
    <xf numFmtId="3" fontId="1" fillId="0" borderId="16" xfId="0" applyNumberFormat="1" applyFont="1" applyBorder="1" applyAlignment="1">
      <alignment horizontal="center" vertical="center" wrapText="1"/>
    </xf>
    <xf numFmtId="167" fontId="1" fillId="0" borderId="12" xfId="0" applyNumberFormat="1" applyFont="1" applyBorder="1" applyAlignment="1">
      <alignment horizontal="center" vertical="center" wrapText="1"/>
    </xf>
    <xf numFmtId="167" fontId="1" fillId="0" borderId="16"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1" fillId="0" borderId="15" xfId="0" applyFont="1" applyBorder="1" applyAlignment="1">
      <alignment vertical="center" wrapText="1"/>
    </xf>
    <xf numFmtId="0" fontId="1" fillId="0" borderId="17" xfId="0" applyFont="1" applyBorder="1" applyAlignment="1">
      <alignment horizontal="center" vertical="center" wrapText="1"/>
    </xf>
    <xf numFmtId="166" fontId="1" fillId="0" borderId="17" xfId="0" applyNumberFormat="1" applyFont="1" applyBorder="1" applyAlignment="1">
      <alignment horizontal="center" vertical="center" wrapText="1"/>
    </xf>
    <xf numFmtId="3" fontId="1" fillId="0" borderId="17" xfId="0" applyNumberFormat="1" applyFont="1" applyBorder="1" applyAlignment="1">
      <alignment horizontal="center" vertical="center" wrapText="1"/>
    </xf>
    <xf numFmtId="0" fontId="18" fillId="0" borderId="17" xfId="0" applyFont="1" applyBorder="1" applyAlignment="1">
      <alignment horizontal="center" vertical="center" wrapText="1"/>
    </xf>
    <xf numFmtId="0" fontId="1" fillId="0" borderId="11" xfId="0" applyFont="1" applyBorder="1" applyAlignment="1">
      <alignment horizontal="center" vertical="center" wrapText="1"/>
    </xf>
    <xf numFmtId="166" fontId="1" fillId="0" borderId="11" xfId="0" applyNumberFormat="1" applyFont="1" applyBorder="1" applyAlignment="1">
      <alignment horizontal="center" vertical="center" wrapText="1"/>
    </xf>
    <xf numFmtId="3" fontId="1" fillId="0" borderId="11" xfId="0" applyNumberFormat="1" applyFont="1" applyBorder="1" applyAlignment="1">
      <alignment horizontal="center" vertical="center"/>
    </xf>
    <xf numFmtId="3" fontId="1" fillId="0" borderId="11" xfId="0" applyNumberFormat="1" applyFont="1" applyBorder="1" applyAlignment="1">
      <alignment horizontal="center" vertical="center" wrapText="1"/>
    </xf>
    <xf numFmtId="0" fontId="18" fillId="0" borderId="11" xfId="0" applyFont="1" applyBorder="1" applyAlignment="1">
      <alignment horizontal="center" vertical="center" wrapText="1"/>
    </xf>
    <xf numFmtId="3" fontId="1" fillId="0" borderId="7" xfId="0" applyNumberFormat="1" applyFont="1" applyBorder="1" applyAlignment="1">
      <alignment horizontal="center" vertical="center"/>
    </xf>
    <xf numFmtId="3" fontId="2" fillId="0" borderId="17" xfId="0" applyNumberFormat="1" applyFont="1" applyBorder="1" applyAlignment="1">
      <alignment horizontal="center" vertical="center"/>
    </xf>
    <xf numFmtId="165" fontId="2" fillId="0" borderId="17" xfId="0" applyNumberFormat="1" applyFont="1" applyBorder="1" applyAlignment="1">
      <alignment horizontal="center" vertical="center"/>
    </xf>
    <xf numFmtId="165" fontId="2" fillId="0" borderId="17"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165" fontId="2" fillId="0" borderId="11" xfId="0" applyNumberFormat="1" applyFont="1" applyBorder="1" applyAlignment="1">
      <alignment horizontal="center" vertical="center"/>
    </xf>
    <xf numFmtId="3" fontId="2" fillId="0" borderId="11" xfId="0" applyNumberFormat="1" applyFont="1" applyBorder="1" applyAlignment="1">
      <alignment horizontal="center" vertical="center"/>
    </xf>
    <xf numFmtId="165" fontId="2" fillId="0" borderId="11" xfId="0" applyNumberFormat="1" applyFont="1" applyBorder="1" applyAlignment="1">
      <alignment horizontal="center" vertical="center" wrapText="1"/>
    </xf>
    <xf numFmtId="0" fontId="10" fillId="0" borderId="11" xfId="0" applyFont="1" applyBorder="1" applyAlignment="1">
      <alignment horizontal="center" vertical="center" wrapText="1"/>
    </xf>
    <xf numFmtId="0" fontId="8" fillId="0" borderId="17" xfId="0" applyFont="1" applyBorder="1" applyAlignment="1">
      <alignment horizontal="center" vertical="center" wrapText="1"/>
    </xf>
    <xf numFmtId="166" fontId="8" fillId="0" borderId="11" xfId="0" applyNumberFormat="1" applyFont="1" applyBorder="1" applyAlignment="1">
      <alignment horizontal="left" vertical="center"/>
    </xf>
    <xf numFmtId="166" fontId="8" fillId="0" borderId="11" xfId="0" applyNumberFormat="1" applyFont="1" applyBorder="1" applyAlignment="1">
      <alignment horizontal="center" vertical="center" wrapText="1"/>
    </xf>
    <xf numFmtId="1" fontId="8" fillId="0" borderId="11" xfId="0" applyNumberFormat="1" applyFont="1" applyBorder="1" applyAlignment="1">
      <alignment horizontal="center" vertical="center" wrapText="1"/>
    </xf>
    <xf numFmtId="3" fontId="1" fillId="0" borderId="0"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6" fillId="0" borderId="17" xfId="0" applyFont="1" applyBorder="1" applyAlignment="1">
      <alignment horizontal="center" vertical="center" wrapText="1"/>
    </xf>
    <xf numFmtId="166" fontId="6" fillId="0" borderId="17" xfId="0" applyNumberFormat="1" applyFont="1" applyBorder="1" applyAlignment="1">
      <alignment horizontal="center" vertical="center" wrapText="1"/>
    </xf>
    <xf numFmtId="0" fontId="8" fillId="0" borderId="11" xfId="0" applyFont="1" applyBorder="1" applyAlignment="1">
      <alignment vertical="center" wrapText="1"/>
    </xf>
    <xf numFmtId="0" fontId="1" fillId="0" borderId="17" xfId="0" applyFont="1" applyBorder="1" applyAlignment="1">
      <alignment vertical="center" wrapText="1"/>
    </xf>
    <xf numFmtId="166" fontId="6" fillId="0" borderId="11" xfId="0" applyNumberFormat="1" applyFont="1" applyBorder="1" applyAlignment="1">
      <alignment horizontal="center" vertical="center" wrapText="1"/>
    </xf>
    <xf numFmtId="0" fontId="6" fillId="0" borderId="11" xfId="0" applyFont="1" applyBorder="1" applyAlignment="1">
      <alignment horizontal="center" vertical="center" wrapText="1"/>
    </xf>
    <xf numFmtId="170" fontId="6" fillId="0" borderId="11" xfId="2" applyNumberFormat="1" applyFont="1" applyBorder="1" applyAlignment="1">
      <alignment horizontal="center" vertical="center" wrapText="1"/>
    </xf>
    <xf numFmtId="166" fontId="8" fillId="0" borderId="17" xfId="0" applyNumberFormat="1" applyFont="1" applyBorder="1" applyAlignment="1">
      <alignment horizontal="center" vertical="center" wrapText="1"/>
    </xf>
    <xf numFmtId="0" fontId="8" fillId="0" borderId="12" xfId="0" applyFont="1" applyBorder="1" applyAlignment="1">
      <alignment horizontal="center" vertical="center"/>
    </xf>
    <xf numFmtId="0" fontId="8" fillId="0" borderId="17" xfId="0" applyFont="1" applyBorder="1" applyAlignment="1">
      <alignment horizontal="center" vertical="center"/>
    </xf>
    <xf numFmtId="0" fontId="8" fillId="0" borderId="12" xfId="0" applyFont="1" applyBorder="1" applyAlignment="1">
      <alignment horizontal="justify" vertical="center" wrapText="1"/>
    </xf>
    <xf numFmtId="0" fontId="1" fillId="0" borderId="12" xfId="0" applyFont="1" applyBorder="1" applyAlignment="1">
      <alignment horizontal="center" vertical="center" wrapText="1"/>
    </xf>
    <xf numFmtId="166" fontId="1" fillId="0" borderId="12" xfId="0" applyNumberFormat="1" applyFont="1" applyBorder="1" applyAlignment="1">
      <alignment horizontal="center" vertical="center" wrapText="1"/>
    </xf>
    <xf numFmtId="0" fontId="8" fillId="0" borderId="12" xfId="0" applyFont="1" applyBorder="1" applyAlignment="1">
      <alignment horizontal="center" vertical="center" wrapText="1"/>
    </xf>
    <xf numFmtId="166" fontId="8" fillId="0" borderId="12" xfId="0" applyNumberFormat="1" applyFont="1" applyBorder="1" applyAlignment="1">
      <alignment horizontal="center" vertical="center" wrapText="1"/>
    </xf>
    <xf numFmtId="0" fontId="8" fillId="0" borderId="12" xfId="0" applyFont="1" applyBorder="1" applyAlignment="1">
      <alignment horizontal="left"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2" xfId="0" applyFont="1" applyBorder="1" applyAlignment="1">
      <alignment horizontal="justify" vertical="center" wrapText="1"/>
    </xf>
    <xf numFmtId="166" fontId="1" fillId="0" borderId="12" xfId="0" applyNumberFormat="1" applyFont="1" applyBorder="1" applyAlignment="1">
      <alignment horizontal="justify"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8" fillId="0" borderId="12" xfId="0" applyFont="1" applyBorder="1"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3" fillId="0" borderId="0" xfId="0" applyFont="1" applyAlignment="1">
      <alignment horizontal="righ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7" fillId="0" borderId="0" xfId="0" applyFont="1" applyAlignment="1">
      <alignment horizontal="justify" vertical="center" wrapText="1"/>
    </xf>
    <xf numFmtId="0" fontId="8" fillId="0" borderId="1" xfId="0" applyFont="1" applyBorder="1" applyAlignment="1">
      <alignment horizontal="left" vertical="center" wrapText="1"/>
    </xf>
    <xf numFmtId="0" fontId="8" fillId="0" borderId="18"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8" fillId="0" borderId="1" xfId="0" applyFont="1" applyBorder="1" applyAlignment="1">
      <alignment horizontal="center" vertical="center"/>
    </xf>
    <xf numFmtId="166" fontId="8" fillId="0" borderId="1" xfId="0" applyNumberFormat="1" applyFont="1" applyBorder="1" applyAlignment="1">
      <alignment horizontal="center"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166" fontId="8" fillId="0" borderId="18" xfId="0" applyNumberFormat="1" applyFont="1" applyBorder="1" applyAlignment="1">
      <alignment horizontal="center" vertical="center" wrapText="1"/>
    </xf>
    <xf numFmtId="166" fontId="8" fillId="0" borderId="20" xfId="0" applyNumberFormat="1" applyFont="1" applyBorder="1" applyAlignment="1">
      <alignment horizontal="center" vertical="center" wrapText="1"/>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11" xfId="0" applyFont="1" applyBorder="1" applyAlignment="1">
      <alignment horizontal="justify" vertical="center" wrapText="1"/>
    </xf>
    <xf numFmtId="166" fontId="1" fillId="0" borderId="15" xfId="0" applyNumberFormat="1" applyFont="1" applyBorder="1" applyAlignment="1">
      <alignment horizontal="center" vertical="center" wrapText="1"/>
    </xf>
    <xf numFmtId="166" fontId="1" fillId="0" borderId="16" xfId="0" applyNumberFormat="1" applyFont="1" applyBorder="1" applyAlignment="1">
      <alignment horizontal="center" vertical="center" wrapText="1"/>
    </xf>
    <xf numFmtId="166" fontId="8" fillId="0" borderId="17" xfId="0" applyNumberFormat="1" applyFont="1" applyBorder="1" applyAlignment="1">
      <alignment horizontal="center" vertical="center" wrapText="1"/>
    </xf>
    <xf numFmtId="3" fontId="1" fillId="0" borderId="15" xfId="0" applyNumberFormat="1" applyFont="1" applyBorder="1" applyAlignment="1">
      <alignment horizontal="center" vertical="center" wrapText="1"/>
    </xf>
    <xf numFmtId="3" fontId="1" fillId="0" borderId="16" xfId="0" applyNumberFormat="1" applyFont="1" applyBorder="1" applyAlignment="1">
      <alignment horizontal="center" vertical="center" wrapText="1"/>
    </xf>
  </cellXfs>
  <cellStyles count="3">
    <cellStyle name="Bad" xfId="1" builtinId="27"/>
    <cellStyle name="Comma"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8AB0A13\7.%2520Dau%2520noi%2520QL.2%2520(Tu&#7845;n%2520Anh).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60a1c3af75c6d4a7/Tu&#7845;n%20Anh/1.%20Ph&#242;ng%20QLKCHT/N&#259;m%202023/1.%20S&#7903;%20Giao%20th&#244;ng%20v&#7853;n%20t&#7843;i/3.%20Nhi&#7879;m%20v&#7909;%20Ph&#242;ng/1.%20&#272;&#7845;u%20n&#7889;i/Danh%20m&#7909;c/Dau%20noi/5.%20T&#7893;ng%20h&#7907;p%20&#273;&#7845;u%20n&#7889;i/7.%20Dau%20noi%20QL.2%20(T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u Noi Duong Nhanh"/>
      <sheetName val="CHXD"/>
      <sheetName val="Sheet3"/>
      <sheetName val="Dau noi QL.2 day du"/>
      <sheetName val="CHXD day du"/>
      <sheetName val="BS CHXD thoa thuan"/>
      <sheetName val="Bo sung dau noi"/>
      <sheetName val="QL.2 Không đảm bảo khoảng cách"/>
      <sheetName val="QL.2 Tổng rà soát"/>
      <sheetName val="QL.2 trình"/>
      <sheetName val="QL.2 Tổng"/>
      <sheetName val="QL.2 tỉnh pd"/>
      <sheetName val="QL.2 thỏa thuận Bộ"/>
      <sheetName val="CHXD "/>
      <sheetName val="QL.2 Tổng Tuấn A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2">
          <cell r="C22">
            <v>3</v>
          </cell>
          <cell r="D22">
            <v>5</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u Noi Duong Nhanh"/>
      <sheetName val="CHXD"/>
      <sheetName val="Sheet3"/>
      <sheetName val="Dau noi QL.2 day du"/>
      <sheetName val="CHXD day du"/>
      <sheetName val="BS CHXD thoa thuan"/>
      <sheetName val="Bo sung dau noi"/>
      <sheetName val="QL.2 Tổng"/>
      <sheetName val="QL.2 tỉnh pd"/>
      <sheetName val="QL.2 thỏa thuận Bộ"/>
      <sheetName val="CHXD "/>
    </sheetNames>
    <sheetDataSet>
      <sheetData sheetId="0"/>
      <sheetData sheetId="1"/>
      <sheetData sheetId="2"/>
      <sheetData sheetId="3"/>
      <sheetData sheetId="4"/>
      <sheetData sheetId="5"/>
      <sheetData sheetId="6"/>
      <sheetData sheetId="7">
        <row r="11">
          <cell r="G11">
            <v>72</v>
          </cell>
        </row>
        <row r="112">
          <cell r="F112">
            <v>80</v>
          </cell>
        </row>
        <row r="134">
          <cell r="G134">
            <v>630</v>
          </cell>
        </row>
        <row r="146">
          <cell r="G146">
            <v>900</v>
          </cell>
        </row>
        <row r="210">
          <cell r="F210">
            <v>70</v>
          </cell>
        </row>
        <row r="240">
          <cell r="F240">
            <v>300</v>
          </cell>
        </row>
        <row r="242">
          <cell r="G242">
            <v>300</v>
          </cell>
        </row>
      </sheetData>
      <sheetData sheetId="8"/>
      <sheetData sheetId="9"/>
      <sheetData sheetId="10">
        <row r="22">
          <cell r="C22">
            <v>3</v>
          </cell>
          <cell r="D22">
            <v>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1"/>
  <sheetViews>
    <sheetView view="pageBreakPreview" topLeftCell="A5" zoomScale="130" zoomScaleNormal="120" zoomScaleSheetLayoutView="130" workbookViewId="0">
      <pane ySplit="3" topLeftCell="A52" activePane="bottomLeft" state="frozen"/>
      <selection activeCell="A5" sqref="A5"/>
      <selection pane="bottomLeft" activeCell="U59" sqref="U59"/>
    </sheetView>
  </sheetViews>
  <sheetFormatPr defaultColWidth="9" defaultRowHeight="12.75" x14ac:dyDescent="0.25"/>
  <cols>
    <col min="1" max="1" width="3.85546875" style="1" customWidth="1"/>
    <col min="2" max="2" width="11.140625" style="1" customWidth="1"/>
    <col min="3" max="3" width="4.7109375" style="1" customWidth="1"/>
    <col min="4" max="4" width="4.28515625" style="1" customWidth="1"/>
    <col min="5" max="5" width="6.42578125" style="1" customWidth="1"/>
    <col min="6" max="7" width="5.85546875" style="2" hidden="1" customWidth="1"/>
    <col min="8" max="8" width="8.5703125" style="1" customWidth="1"/>
    <col min="9" max="9" width="6.85546875" style="1" customWidth="1"/>
    <col min="10" max="10" width="7.28515625" style="3" customWidth="1"/>
    <col min="11" max="11" width="8.42578125" style="4" customWidth="1"/>
    <col min="12" max="14" width="7.28515625" style="4" customWidth="1"/>
    <col min="15" max="15" width="5.5703125" style="4" customWidth="1"/>
    <col min="16" max="16" width="6" style="4" customWidth="1"/>
    <col min="17" max="17" width="7.28515625" style="4" customWidth="1"/>
    <col min="18" max="18" width="6.140625" style="4" customWidth="1"/>
    <col min="19" max="19" width="7.28515625" style="4" customWidth="1"/>
    <col min="20" max="20" width="18.42578125" style="4" customWidth="1"/>
    <col min="21" max="21" width="39.5703125" style="5" customWidth="1"/>
    <col min="22" max="22" width="6.42578125" style="1" customWidth="1"/>
    <col min="23" max="23" width="10.85546875" style="7" bestFit="1" customWidth="1"/>
    <col min="24" max="16384" width="9" style="1"/>
  </cols>
  <sheetData>
    <row r="1" spans="1:26" ht="14.25" customHeight="1" x14ac:dyDescent="0.25">
      <c r="V1" s="6" t="s">
        <v>0</v>
      </c>
    </row>
    <row r="2" spans="1:26" ht="24.75" customHeight="1" x14ac:dyDescent="0.25">
      <c r="A2" s="237" t="s">
        <v>1</v>
      </c>
      <c r="B2" s="237"/>
      <c r="C2" s="237"/>
      <c r="D2" s="237"/>
      <c r="E2" s="237"/>
      <c r="F2" s="237"/>
      <c r="G2" s="237"/>
      <c r="H2" s="237"/>
      <c r="I2" s="237"/>
      <c r="J2" s="237"/>
      <c r="K2" s="237"/>
      <c r="L2" s="237"/>
      <c r="M2" s="237"/>
      <c r="N2" s="237"/>
      <c r="O2" s="237"/>
      <c r="P2" s="237"/>
      <c r="Q2" s="237"/>
      <c r="R2" s="237"/>
      <c r="S2" s="237"/>
      <c r="T2" s="237"/>
      <c r="U2" s="237"/>
      <c r="V2" s="237"/>
    </row>
    <row r="3" spans="1:26" s="7" customFormat="1" ht="17.25" customHeight="1" x14ac:dyDescent="0.25">
      <c r="A3" s="238" t="s">
        <v>2</v>
      </c>
      <c r="B3" s="238"/>
      <c r="C3" s="238"/>
      <c r="D3" s="238"/>
      <c r="E3" s="238"/>
      <c r="F3" s="238"/>
      <c r="G3" s="238"/>
      <c r="H3" s="238"/>
      <c r="I3" s="238"/>
      <c r="J3" s="238"/>
      <c r="K3" s="238"/>
      <c r="L3" s="238"/>
      <c r="M3" s="238"/>
      <c r="N3" s="238"/>
      <c r="O3" s="238"/>
      <c r="P3" s="238"/>
      <c r="Q3" s="238"/>
      <c r="R3" s="238"/>
      <c r="S3" s="238"/>
      <c r="T3" s="238"/>
      <c r="U3" s="238"/>
      <c r="V3" s="238"/>
      <c r="X3" s="1"/>
      <c r="Y3" s="1"/>
      <c r="Z3" s="1"/>
    </row>
    <row r="4" spans="1:26" s="7" customFormat="1" ht="17.25" customHeight="1" x14ac:dyDescent="0.25">
      <c r="A4" s="8"/>
      <c r="B4" s="8"/>
      <c r="C4" s="8"/>
      <c r="D4" s="8"/>
      <c r="E4" s="8"/>
      <c r="F4" s="8"/>
      <c r="G4" s="8"/>
      <c r="H4" s="8"/>
      <c r="I4" s="8"/>
      <c r="J4" s="9"/>
      <c r="K4" s="10"/>
      <c r="L4" s="10"/>
      <c r="M4" s="10"/>
      <c r="N4" s="10"/>
      <c r="O4" s="10"/>
      <c r="P4" s="10"/>
      <c r="Q4" s="10"/>
      <c r="R4" s="10"/>
      <c r="S4" s="10"/>
      <c r="T4" s="10"/>
      <c r="U4" s="8"/>
      <c r="V4" s="8"/>
      <c r="X4" s="1"/>
      <c r="Y4" s="1"/>
      <c r="Z4" s="1"/>
    </row>
    <row r="5" spans="1:26" s="7" customFormat="1" ht="25.5" customHeight="1" x14ac:dyDescent="0.25">
      <c r="A5" s="234" t="s">
        <v>3</v>
      </c>
      <c r="B5" s="239" t="s">
        <v>4</v>
      </c>
      <c r="C5" s="240"/>
      <c r="D5" s="241"/>
      <c r="E5" s="245" t="s">
        <v>5</v>
      </c>
      <c r="F5" s="239" t="s">
        <v>6</v>
      </c>
      <c r="G5" s="241"/>
      <c r="H5" s="233" t="s">
        <v>7</v>
      </c>
      <c r="I5" s="233" t="s">
        <v>8</v>
      </c>
      <c r="J5" s="248" t="s">
        <v>9</v>
      </c>
      <c r="K5" s="249"/>
      <c r="L5" s="235" t="s">
        <v>10</v>
      </c>
      <c r="M5" s="235"/>
      <c r="N5" s="235"/>
      <c r="O5" s="235"/>
      <c r="P5" s="235"/>
      <c r="Q5" s="235"/>
      <c r="R5" s="235"/>
      <c r="S5" s="235"/>
      <c r="T5" s="230" t="s">
        <v>11</v>
      </c>
      <c r="U5" s="233" t="s">
        <v>12</v>
      </c>
      <c r="V5" s="234" t="s">
        <v>13</v>
      </c>
      <c r="X5" s="1"/>
      <c r="Y5" s="1"/>
      <c r="Z5" s="1"/>
    </row>
    <row r="6" spans="1:26" s="7" customFormat="1" ht="25.5" customHeight="1" x14ac:dyDescent="0.25">
      <c r="A6" s="234"/>
      <c r="B6" s="242"/>
      <c r="C6" s="243"/>
      <c r="D6" s="244"/>
      <c r="E6" s="246"/>
      <c r="F6" s="242"/>
      <c r="G6" s="244"/>
      <c r="H6" s="233"/>
      <c r="I6" s="233"/>
      <c r="J6" s="250"/>
      <c r="K6" s="251"/>
      <c r="L6" s="235" t="s">
        <v>14</v>
      </c>
      <c r="M6" s="235"/>
      <c r="N6" s="235"/>
      <c r="O6" s="235" t="s">
        <v>15</v>
      </c>
      <c r="P6" s="235"/>
      <c r="Q6" s="235"/>
      <c r="R6" s="235" t="s">
        <v>16</v>
      </c>
      <c r="S6" s="235"/>
      <c r="T6" s="231"/>
      <c r="U6" s="233"/>
      <c r="V6" s="234"/>
      <c r="X6" s="1"/>
      <c r="Y6" s="1"/>
      <c r="Z6" s="1"/>
    </row>
    <row r="7" spans="1:26" s="7" customFormat="1" ht="51.75" customHeight="1" x14ac:dyDescent="0.25">
      <c r="A7" s="234"/>
      <c r="B7" s="11" t="s">
        <v>17</v>
      </c>
      <c r="C7" s="11" t="s">
        <v>18</v>
      </c>
      <c r="D7" s="11" t="s">
        <v>19</v>
      </c>
      <c r="E7" s="247"/>
      <c r="F7" s="12" t="s">
        <v>20</v>
      </c>
      <c r="G7" s="12" t="s">
        <v>21</v>
      </c>
      <c r="H7" s="233"/>
      <c r="I7" s="233"/>
      <c r="J7" s="13" t="s">
        <v>22</v>
      </c>
      <c r="K7" s="13" t="s">
        <v>23</v>
      </c>
      <c r="L7" s="13" t="s">
        <v>24</v>
      </c>
      <c r="M7" s="13" t="s">
        <v>25</v>
      </c>
      <c r="N7" s="13" t="s">
        <v>26</v>
      </c>
      <c r="O7" s="13" t="s">
        <v>27</v>
      </c>
      <c r="P7" s="13" t="s">
        <v>28</v>
      </c>
      <c r="Q7" s="13" t="s">
        <v>29</v>
      </c>
      <c r="R7" s="13" t="s">
        <v>30</v>
      </c>
      <c r="S7" s="14" t="s">
        <v>31</v>
      </c>
      <c r="T7" s="232"/>
      <c r="U7" s="233"/>
      <c r="V7" s="234"/>
      <c r="X7" s="1"/>
      <c r="Y7" s="1"/>
      <c r="Z7" s="1"/>
    </row>
    <row r="8" spans="1:26" s="7" customFormat="1" ht="20.100000000000001" customHeight="1" x14ac:dyDescent="0.25">
      <c r="A8" s="15" t="s">
        <v>32</v>
      </c>
      <c r="B8" s="16"/>
      <c r="C8" s="16"/>
      <c r="D8" s="16"/>
      <c r="E8" s="17"/>
      <c r="F8" s="16"/>
      <c r="G8" s="16"/>
      <c r="H8" s="16"/>
      <c r="I8" s="16"/>
      <c r="J8" s="18"/>
      <c r="K8" s="19"/>
      <c r="L8" s="19"/>
      <c r="M8" s="19"/>
      <c r="N8" s="19"/>
      <c r="O8" s="19"/>
      <c r="P8" s="19"/>
      <c r="Q8" s="19"/>
      <c r="R8" s="19"/>
      <c r="S8" s="19"/>
      <c r="T8" s="19"/>
      <c r="U8" s="16"/>
      <c r="V8" s="16"/>
      <c r="X8" s="1"/>
      <c r="Y8" s="1"/>
      <c r="Z8" s="1"/>
    </row>
    <row r="9" spans="1:26" s="7" customFormat="1" ht="12.75" customHeight="1" x14ac:dyDescent="0.25">
      <c r="A9" s="218" t="s">
        <v>33</v>
      </c>
      <c r="B9" s="218"/>
      <c r="C9" s="218"/>
      <c r="D9" s="218"/>
      <c r="E9" s="218"/>
      <c r="F9" s="218"/>
      <c r="G9" s="218"/>
      <c r="H9" s="218"/>
      <c r="I9" s="218"/>
      <c r="J9" s="218"/>
      <c r="K9" s="218"/>
      <c r="L9" s="218"/>
      <c r="M9" s="218"/>
      <c r="N9" s="218"/>
      <c r="O9" s="218"/>
      <c r="P9" s="218"/>
      <c r="Q9" s="218"/>
      <c r="R9" s="218"/>
      <c r="S9" s="218"/>
      <c r="T9" s="218"/>
      <c r="U9" s="218"/>
      <c r="V9" s="20"/>
      <c r="X9" s="1"/>
      <c r="Y9" s="1"/>
      <c r="Z9" s="1"/>
    </row>
    <row r="10" spans="1:26" s="104" customFormat="1" ht="12.75" customHeight="1" x14ac:dyDescent="0.25">
      <c r="A10" s="101"/>
      <c r="B10" s="102">
        <v>115028</v>
      </c>
      <c r="C10" s="101"/>
      <c r="D10" s="101"/>
      <c r="E10" s="101"/>
      <c r="F10" s="101"/>
      <c r="G10" s="101"/>
      <c r="H10" s="101"/>
      <c r="I10" s="101"/>
      <c r="J10" s="101"/>
      <c r="K10" s="101"/>
      <c r="L10" s="101"/>
      <c r="M10" s="101"/>
      <c r="N10" s="101"/>
      <c r="O10" s="101"/>
      <c r="P10" s="101"/>
      <c r="Q10" s="101"/>
      <c r="R10" s="101"/>
      <c r="S10" s="101"/>
      <c r="T10" s="101"/>
      <c r="U10" s="101" t="s">
        <v>206</v>
      </c>
      <c r="V10" s="103"/>
      <c r="X10" s="105"/>
      <c r="Y10" s="105"/>
      <c r="Z10" s="105"/>
    </row>
    <row r="11" spans="1:26" s="104" customFormat="1" ht="12.75" customHeight="1" x14ac:dyDescent="0.25">
      <c r="A11" s="101"/>
      <c r="B11" s="102">
        <v>115270</v>
      </c>
      <c r="C11" s="101"/>
      <c r="D11" s="101"/>
      <c r="E11" s="101"/>
      <c r="F11" s="101"/>
      <c r="G11" s="101"/>
      <c r="H11" s="101"/>
      <c r="I11" s="101"/>
      <c r="J11" s="101"/>
      <c r="K11" s="101"/>
      <c r="L11" s="101"/>
      <c r="M11" s="101"/>
      <c r="N11" s="101"/>
      <c r="O11" s="101"/>
      <c r="P11" s="101"/>
      <c r="Q11" s="101"/>
      <c r="R11" s="101"/>
      <c r="S11" s="101"/>
      <c r="T11" s="101"/>
      <c r="U11" s="101" t="s">
        <v>207</v>
      </c>
      <c r="V11" s="103"/>
      <c r="X11" s="105"/>
      <c r="Y11" s="105"/>
      <c r="Z11" s="105"/>
    </row>
    <row r="12" spans="1:26" s="120" customFormat="1" ht="38.25" x14ac:dyDescent="0.25">
      <c r="A12" s="114">
        <v>1</v>
      </c>
      <c r="B12" s="115">
        <v>116450</v>
      </c>
      <c r="C12" s="114"/>
      <c r="D12" s="114" t="s">
        <v>34</v>
      </c>
      <c r="E12" s="114" t="s">
        <v>35</v>
      </c>
      <c r="F12" s="116"/>
      <c r="G12" s="116"/>
      <c r="H12" s="114" t="s">
        <v>34</v>
      </c>
      <c r="I12" s="114"/>
      <c r="J12" s="116">
        <v>80</v>
      </c>
      <c r="K12" s="122" t="s">
        <v>36</v>
      </c>
      <c r="L12" s="122"/>
      <c r="M12" s="122"/>
      <c r="N12" s="122" t="s">
        <v>34</v>
      </c>
      <c r="O12" s="122"/>
      <c r="P12" s="122" t="s">
        <v>34</v>
      </c>
      <c r="Q12" s="122">
        <v>25</v>
      </c>
      <c r="R12" s="122"/>
      <c r="S12" s="122" t="s">
        <v>34</v>
      </c>
      <c r="T12" s="116" t="s">
        <v>37</v>
      </c>
      <c r="U12" s="123" t="s">
        <v>38</v>
      </c>
      <c r="V12" s="114"/>
      <c r="X12" s="121"/>
      <c r="Y12" s="121"/>
      <c r="Z12" s="121"/>
    </row>
    <row r="13" spans="1:26" s="104" customFormat="1" x14ac:dyDescent="0.25">
      <c r="A13" s="47"/>
      <c r="B13" s="102">
        <v>116680</v>
      </c>
      <c r="C13" s="47"/>
      <c r="D13" s="47"/>
      <c r="E13" s="47"/>
      <c r="F13" s="71"/>
      <c r="G13" s="71"/>
      <c r="H13" s="47"/>
      <c r="I13" s="47"/>
      <c r="J13" s="71"/>
      <c r="K13" s="106"/>
      <c r="L13" s="106"/>
      <c r="M13" s="106"/>
      <c r="N13" s="106"/>
      <c r="O13" s="106"/>
      <c r="P13" s="106"/>
      <c r="Q13" s="106"/>
      <c r="R13" s="106"/>
      <c r="S13" s="106"/>
      <c r="T13" s="71"/>
      <c r="U13" s="107" t="s">
        <v>208</v>
      </c>
      <c r="V13" s="47"/>
      <c r="X13" s="105"/>
      <c r="Y13" s="105"/>
      <c r="Z13" s="105"/>
    </row>
    <row r="14" spans="1:26" s="7" customFormat="1" ht="25.5" x14ac:dyDescent="0.25">
      <c r="A14" s="21">
        <f>+A12+1</f>
        <v>2</v>
      </c>
      <c r="B14" s="22">
        <v>116720</v>
      </c>
      <c r="C14" s="21" t="s">
        <v>34</v>
      </c>
      <c r="D14" s="21"/>
      <c r="E14" s="21" t="s">
        <v>39</v>
      </c>
      <c r="F14" s="23"/>
      <c r="G14" s="23"/>
      <c r="H14" s="21" t="s">
        <v>34</v>
      </c>
      <c r="I14" s="21"/>
      <c r="J14" s="23">
        <v>7.5</v>
      </c>
      <c r="K14" s="24" t="s">
        <v>40</v>
      </c>
      <c r="L14" s="24"/>
      <c r="M14" s="24"/>
      <c r="N14" s="24" t="s">
        <v>34</v>
      </c>
      <c r="O14" s="24"/>
      <c r="P14" s="24" t="s">
        <v>34</v>
      </c>
      <c r="Q14" s="24">
        <v>25</v>
      </c>
      <c r="R14" s="24"/>
      <c r="S14" s="24" t="s">
        <v>34</v>
      </c>
      <c r="T14" s="24"/>
      <c r="U14" s="25" t="s">
        <v>41</v>
      </c>
      <c r="V14" s="26"/>
      <c r="X14" s="1"/>
      <c r="Y14" s="1"/>
      <c r="Z14" s="1"/>
    </row>
    <row r="15" spans="1:26" s="104" customFormat="1" x14ac:dyDescent="0.25">
      <c r="A15" s="47"/>
      <c r="B15" s="102">
        <v>117160</v>
      </c>
      <c r="C15" s="47"/>
      <c r="D15" s="47"/>
      <c r="E15" s="47"/>
      <c r="F15" s="71"/>
      <c r="G15" s="71"/>
      <c r="H15" s="47"/>
      <c r="I15" s="47"/>
      <c r="J15" s="71"/>
      <c r="K15" s="106"/>
      <c r="L15" s="106"/>
      <c r="M15" s="106"/>
      <c r="N15" s="106"/>
      <c r="O15" s="106"/>
      <c r="P15" s="106"/>
      <c r="Q15" s="106"/>
      <c r="R15" s="106"/>
      <c r="S15" s="106"/>
      <c r="T15" s="106"/>
      <c r="U15" s="108" t="s">
        <v>209</v>
      </c>
      <c r="V15" s="109"/>
      <c r="X15" s="105"/>
      <c r="Y15" s="105"/>
      <c r="Z15" s="105"/>
    </row>
    <row r="16" spans="1:26" s="104" customFormat="1" x14ac:dyDescent="0.25">
      <c r="A16" s="47"/>
      <c r="B16" s="102">
        <v>117270</v>
      </c>
      <c r="C16" s="47"/>
      <c r="D16" s="47"/>
      <c r="E16" s="47"/>
      <c r="F16" s="71"/>
      <c r="G16" s="71"/>
      <c r="H16" s="47"/>
      <c r="I16" s="47"/>
      <c r="J16" s="71"/>
      <c r="K16" s="106"/>
      <c r="L16" s="106"/>
      <c r="M16" s="106"/>
      <c r="N16" s="106"/>
      <c r="O16" s="106"/>
      <c r="P16" s="106"/>
      <c r="Q16" s="106"/>
      <c r="R16" s="106"/>
      <c r="S16" s="106"/>
      <c r="T16" s="106"/>
      <c r="U16" s="108" t="s">
        <v>210</v>
      </c>
      <c r="V16" s="109"/>
      <c r="X16" s="105"/>
      <c r="Y16" s="105"/>
      <c r="Z16" s="105"/>
    </row>
    <row r="17" spans="1:26" s="7" customFormat="1" x14ac:dyDescent="0.25">
      <c r="A17" s="21">
        <f>+A14+1</f>
        <v>3</v>
      </c>
      <c r="B17" s="22">
        <v>119570</v>
      </c>
      <c r="C17" s="21"/>
      <c r="D17" s="21" t="s">
        <v>34</v>
      </c>
      <c r="E17" s="21" t="s">
        <v>39</v>
      </c>
      <c r="F17" s="23"/>
      <c r="G17" s="23">
        <f>B17-B12</f>
        <v>3120</v>
      </c>
      <c r="H17" s="21" t="s">
        <v>34</v>
      </c>
      <c r="I17" s="21"/>
      <c r="J17" s="23">
        <v>15</v>
      </c>
      <c r="K17" s="24" t="s">
        <v>42</v>
      </c>
      <c r="L17" s="24"/>
      <c r="M17" s="24"/>
      <c r="N17" s="24" t="s">
        <v>34</v>
      </c>
      <c r="O17" s="24"/>
      <c r="P17" s="24" t="s">
        <v>34</v>
      </c>
      <c r="Q17" s="24">
        <v>20</v>
      </c>
      <c r="R17" s="24"/>
      <c r="S17" s="24" t="s">
        <v>34</v>
      </c>
      <c r="T17" s="24"/>
      <c r="U17" s="25" t="s">
        <v>43</v>
      </c>
      <c r="V17" s="21"/>
      <c r="X17" s="1"/>
      <c r="Y17" s="1"/>
      <c r="Z17" s="1"/>
    </row>
    <row r="18" spans="1:26" s="7" customFormat="1" ht="33.75" customHeight="1" x14ac:dyDescent="0.25">
      <c r="A18" s="21">
        <f>+A17+1</f>
        <v>4</v>
      </c>
      <c r="B18" s="22">
        <v>119680</v>
      </c>
      <c r="C18" s="21" t="s">
        <v>34</v>
      </c>
      <c r="D18" s="21"/>
      <c r="E18" s="21" t="s">
        <v>39</v>
      </c>
      <c r="F18" s="23">
        <f>B18-B14</f>
        <v>2960</v>
      </c>
      <c r="G18" s="23"/>
      <c r="H18" s="21"/>
      <c r="I18" s="21" t="s">
        <v>34</v>
      </c>
      <c r="J18" s="23"/>
      <c r="K18" s="23"/>
      <c r="L18" s="23"/>
      <c r="M18" s="23"/>
      <c r="N18" s="23"/>
      <c r="O18" s="23"/>
      <c r="P18" s="23"/>
      <c r="Q18" s="23"/>
      <c r="R18" s="23"/>
      <c r="S18" s="23"/>
      <c r="T18" s="23" t="s">
        <v>44</v>
      </c>
      <c r="U18" s="25" t="s">
        <v>45</v>
      </c>
      <c r="V18" s="27"/>
      <c r="X18" s="1"/>
      <c r="Y18" s="1"/>
      <c r="Z18" s="1"/>
    </row>
    <row r="19" spans="1:26" s="7" customFormat="1" x14ac:dyDescent="0.25">
      <c r="A19" s="222" t="s">
        <v>46</v>
      </c>
      <c r="B19" s="222"/>
      <c r="C19" s="28">
        <f>COUNTA(C12:C18)</f>
        <v>2</v>
      </c>
      <c r="D19" s="28">
        <f>COUNTA(D12:D18)</f>
        <v>2</v>
      </c>
      <c r="E19" s="28">
        <f>COUNTA(E12:E18)</f>
        <v>4</v>
      </c>
      <c r="F19" s="28"/>
      <c r="G19" s="28"/>
      <c r="H19" s="28">
        <f>COUNTA(H12:H18)</f>
        <v>3</v>
      </c>
      <c r="I19" s="28">
        <f>COUNTA(I12:I18)</f>
        <v>1</v>
      </c>
      <c r="J19" s="29"/>
      <c r="K19" s="30"/>
      <c r="L19" s="30"/>
      <c r="M19" s="30"/>
      <c r="N19" s="30"/>
      <c r="O19" s="30"/>
      <c r="P19" s="30"/>
      <c r="Q19" s="30"/>
      <c r="R19" s="30"/>
      <c r="S19" s="30"/>
      <c r="T19" s="30"/>
      <c r="U19" s="28"/>
      <c r="V19" s="28"/>
      <c r="X19" s="1"/>
      <c r="Y19" s="1"/>
      <c r="Z19" s="1"/>
    </row>
    <row r="20" spans="1:26" ht="13.5" x14ac:dyDescent="0.25">
      <c r="A20" s="31" t="s">
        <v>47</v>
      </c>
      <c r="B20" s="32"/>
      <c r="C20" s="32"/>
      <c r="D20" s="32"/>
      <c r="E20" s="28"/>
      <c r="F20" s="32"/>
      <c r="G20" s="32"/>
      <c r="H20" s="32"/>
      <c r="I20" s="32"/>
      <c r="J20" s="33"/>
      <c r="K20" s="34"/>
      <c r="L20" s="34"/>
      <c r="M20" s="34"/>
      <c r="N20" s="34"/>
      <c r="O20" s="34"/>
      <c r="P20" s="34"/>
      <c r="Q20" s="34"/>
      <c r="R20" s="34"/>
      <c r="S20" s="34"/>
      <c r="T20" s="34"/>
      <c r="U20" s="32"/>
      <c r="V20" s="32"/>
    </row>
    <row r="21" spans="1:26" ht="28.5" customHeight="1" x14ac:dyDescent="0.25">
      <c r="A21" s="218" t="s">
        <v>48</v>
      </c>
      <c r="B21" s="218"/>
      <c r="C21" s="218"/>
      <c r="D21" s="218"/>
      <c r="E21" s="218"/>
      <c r="F21" s="218"/>
      <c r="G21" s="218"/>
      <c r="H21" s="218"/>
      <c r="I21" s="218"/>
      <c r="J21" s="218"/>
      <c r="K21" s="218"/>
      <c r="L21" s="218"/>
      <c r="M21" s="218"/>
      <c r="N21" s="218"/>
      <c r="O21" s="218"/>
      <c r="P21" s="218"/>
      <c r="Q21" s="218"/>
      <c r="R21" s="218"/>
      <c r="S21" s="218"/>
      <c r="T21" s="218"/>
      <c r="U21" s="218"/>
      <c r="V21" s="20"/>
    </row>
    <row r="22" spans="1:26" ht="51" x14ac:dyDescent="0.25">
      <c r="A22" s="21">
        <f>+A18+1</f>
        <v>5</v>
      </c>
      <c r="B22" s="22">
        <v>120100</v>
      </c>
      <c r="C22" s="21" t="s">
        <v>34</v>
      </c>
      <c r="D22" s="21"/>
      <c r="E22" s="21" t="s">
        <v>39</v>
      </c>
      <c r="F22" s="23">
        <f>B22-B18</f>
        <v>420</v>
      </c>
      <c r="G22" s="23"/>
      <c r="H22" s="21"/>
      <c r="I22" s="21" t="s">
        <v>34</v>
      </c>
      <c r="J22" s="21"/>
      <c r="K22" s="30"/>
      <c r="L22" s="34"/>
      <c r="M22" s="34"/>
      <c r="N22" s="34"/>
      <c r="O22" s="34"/>
      <c r="P22" s="30"/>
      <c r="Q22" s="35"/>
      <c r="R22" s="34"/>
      <c r="S22" s="30"/>
      <c r="T22" s="25" t="s">
        <v>49</v>
      </c>
      <c r="U22" s="25" t="s">
        <v>50</v>
      </c>
      <c r="V22" s="21"/>
    </row>
    <row r="23" spans="1:26" ht="19.5" customHeight="1" x14ac:dyDescent="0.25">
      <c r="A23" s="21">
        <f>+A22+1</f>
        <v>6</v>
      </c>
      <c r="B23" s="22">
        <v>120450</v>
      </c>
      <c r="C23" s="21"/>
      <c r="D23" s="21" t="s">
        <v>34</v>
      </c>
      <c r="E23" s="21" t="s">
        <v>39</v>
      </c>
      <c r="F23" s="23"/>
      <c r="G23" s="23">
        <f>B23-B17</f>
        <v>880</v>
      </c>
      <c r="H23" s="21" t="s">
        <v>34</v>
      </c>
      <c r="I23" s="21"/>
      <c r="J23" s="21">
        <v>85</v>
      </c>
      <c r="K23" s="36" t="s">
        <v>51</v>
      </c>
      <c r="L23" s="34"/>
      <c r="M23" s="34"/>
      <c r="N23" s="36" t="s">
        <v>34</v>
      </c>
      <c r="O23" s="34"/>
      <c r="P23" s="30" t="s">
        <v>34</v>
      </c>
      <c r="Q23" s="35">
        <v>25</v>
      </c>
      <c r="R23" s="34"/>
      <c r="S23" s="30" t="s">
        <v>34</v>
      </c>
      <c r="T23" s="30"/>
      <c r="U23" s="37" t="s">
        <v>52</v>
      </c>
      <c r="V23" s="21"/>
    </row>
    <row r="24" spans="1:26" ht="32.25" customHeight="1" x14ac:dyDescent="0.25">
      <c r="A24" s="21">
        <f t="shared" ref="A24:A25" si="0">+A23+1</f>
        <v>7</v>
      </c>
      <c r="B24" s="22">
        <v>120600</v>
      </c>
      <c r="C24" s="21"/>
      <c r="D24" s="21" t="s">
        <v>34</v>
      </c>
      <c r="E24" s="21" t="s">
        <v>39</v>
      </c>
      <c r="F24" s="23"/>
      <c r="G24" s="23">
        <f>B24-B23</f>
        <v>150</v>
      </c>
      <c r="H24" s="21" t="s">
        <v>34</v>
      </c>
      <c r="I24" s="21"/>
      <c r="J24" s="21">
        <v>20</v>
      </c>
      <c r="K24" s="36" t="s">
        <v>51</v>
      </c>
      <c r="L24" s="38"/>
      <c r="M24" s="38"/>
      <c r="N24" s="36" t="s">
        <v>34</v>
      </c>
      <c r="O24" s="38"/>
      <c r="P24" s="36" t="s">
        <v>34</v>
      </c>
      <c r="Q24" s="35">
        <v>20</v>
      </c>
      <c r="R24" s="38"/>
      <c r="S24" s="30" t="s">
        <v>34</v>
      </c>
      <c r="T24" s="30"/>
      <c r="U24" s="25" t="s">
        <v>53</v>
      </c>
      <c r="V24" s="21"/>
    </row>
    <row r="25" spans="1:26" ht="102" x14ac:dyDescent="0.25">
      <c r="A25" s="21">
        <f t="shared" si="0"/>
        <v>8</v>
      </c>
      <c r="B25" s="22">
        <v>121160</v>
      </c>
      <c r="C25" s="21" t="s">
        <v>34</v>
      </c>
      <c r="D25" s="21"/>
      <c r="E25" s="21" t="s">
        <v>39</v>
      </c>
      <c r="F25" s="23">
        <f>+B25-B22</f>
        <v>1060</v>
      </c>
      <c r="G25" s="23"/>
      <c r="H25" s="21"/>
      <c r="I25" s="21" t="s">
        <v>34</v>
      </c>
      <c r="J25" s="21"/>
      <c r="K25" s="36"/>
      <c r="L25" s="28"/>
      <c r="M25" s="28"/>
      <c r="N25" s="36"/>
      <c r="O25" s="28"/>
      <c r="P25" s="30"/>
      <c r="Q25" s="23"/>
      <c r="R25" s="28"/>
      <c r="S25" s="30"/>
      <c r="T25" s="100" t="s">
        <v>54</v>
      </c>
      <c r="U25" s="25" t="s">
        <v>55</v>
      </c>
      <c r="V25" s="21"/>
    </row>
    <row r="26" spans="1:26" ht="25.5" x14ac:dyDescent="0.25">
      <c r="A26" s="21">
        <f>+A25+1</f>
        <v>9</v>
      </c>
      <c r="B26" s="22">
        <v>122050</v>
      </c>
      <c r="C26" s="21" t="s">
        <v>34</v>
      </c>
      <c r="D26" s="21"/>
      <c r="E26" s="21" t="s">
        <v>39</v>
      </c>
      <c r="F26" s="23">
        <f>B26-B25</f>
        <v>890</v>
      </c>
      <c r="G26" s="23"/>
      <c r="H26" s="21" t="s">
        <v>34</v>
      </c>
      <c r="I26" s="21"/>
      <c r="J26" s="21">
        <v>11</v>
      </c>
      <c r="K26" s="36" t="s">
        <v>40</v>
      </c>
      <c r="L26" s="28"/>
      <c r="M26" s="28"/>
      <c r="N26" s="36" t="s">
        <v>34</v>
      </c>
      <c r="O26" s="28"/>
      <c r="P26" s="30" t="s">
        <v>34</v>
      </c>
      <c r="Q26" s="23">
        <v>20</v>
      </c>
      <c r="R26" s="28"/>
      <c r="S26" s="30" t="s">
        <v>34</v>
      </c>
      <c r="T26" s="29"/>
      <c r="U26" s="25" t="s">
        <v>56</v>
      </c>
      <c r="V26" s="21"/>
    </row>
    <row r="27" spans="1:26" ht="25.5" x14ac:dyDescent="0.25">
      <c r="A27" s="21">
        <f>+A26+1</f>
        <v>10</v>
      </c>
      <c r="B27" s="22">
        <v>122450</v>
      </c>
      <c r="C27" s="21" t="s">
        <v>34</v>
      </c>
      <c r="D27" s="21"/>
      <c r="E27" s="21" t="s">
        <v>39</v>
      </c>
      <c r="F27" s="23">
        <f>B27-B25</f>
        <v>1290</v>
      </c>
      <c r="G27" s="23"/>
      <c r="H27" s="21" t="s">
        <v>34</v>
      </c>
      <c r="I27" s="21"/>
      <c r="J27" s="39">
        <v>15</v>
      </c>
      <c r="K27" s="36" t="s">
        <v>40</v>
      </c>
      <c r="L27" s="36"/>
      <c r="M27" s="36"/>
      <c r="N27" s="36" t="s">
        <v>34</v>
      </c>
      <c r="O27" s="36"/>
      <c r="P27" s="30" t="s">
        <v>34</v>
      </c>
      <c r="Q27" s="35">
        <v>30</v>
      </c>
      <c r="R27" s="36"/>
      <c r="S27" s="30" t="s">
        <v>34</v>
      </c>
      <c r="T27" s="30"/>
      <c r="U27" s="25" t="s">
        <v>57</v>
      </c>
      <c r="V27" s="21"/>
    </row>
    <row r="28" spans="1:26" ht="25.5" x14ac:dyDescent="0.25">
      <c r="A28" s="21">
        <f>+A27+1</f>
        <v>11</v>
      </c>
      <c r="B28" s="22">
        <v>123730</v>
      </c>
      <c r="C28" s="21"/>
      <c r="D28" s="21" t="s">
        <v>34</v>
      </c>
      <c r="E28" s="21" t="s">
        <v>39</v>
      </c>
      <c r="F28" s="23"/>
      <c r="G28" s="23">
        <f>B28-B24</f>
        <v>3130</v>
      </c>
      <c r="H28" s="21" t="s">
        <v>34</v>
      </c>
      <c r="I28" s="21"/>
      <c r="J28" s="39">
        <v>10</v>
      </c>
      <c r="K28" s="36" t="s">
        <v>40</v>
      </c>
      <c r="L28" s="36"/>
      <c r="M28" s="36"/>
      <c r="N28" s="36" t="s">
        <v>34</v>
      </c>
      <c r="O28" s="36"/>
      <c r="P28" s="30" t="s">
        <v>34</v>
      </c>
      <c r="Q28" s="35">
        <v>25</v>
      </c>
      <c r="R28" s="36"/>
      <c r="S28" s="30" t="s">
        <v>34</v>
      </c>
      <c r="T28" s="30"/>
      <c r="U28" s="25" t="s">
        <v>58</v>
      </c>
      <c r="V28" s="21"/>
    </row>
    <row r="29" spans="1:26" ht="25.5" x14ac:dyDescent="0.25">
      <c r="A29" s="21">
        <f t="shared" ref="A29:A30" si="1">+A28+1</f>
        <v>12</v>
      </c>
      <c r="B29" s="22">
        <v>124010</v>
      </c>
      <c r="C29" s="21"/>
      <c r="D29" s="21" t="s">
        <v>34</v>
      </c>
      <c r="E29" s="21" t="s">
        <v>39</v>
      </c>
      <c r="F29" s="23"/>
      <c r="G29" s="23">
        <f>B29-B28</f>
        <v>280</v>
      </c>
      <c r="H29" s="21"/>
      <c r="I29" s="21" t="s">
        <v>34</v>
      </c>
      <c r="J29" s="39"/>
      <c r="K29" s="36"/>
      <c r="L29" s="36"/>
      <c r="M29" s="36"/>
      <c r="N29" s="36"/>
      <c r="O29" s="36"/>
      <c r="P29" s="30"/>
      <c r="Q29" s="35"/>
      <c r="R29" s="36"/>
      <c r="S29" s="30"/>
      <c r="T29" s="21" t="s">
        <v>59</v>
      </c>
      <c r="U29" s="25" t="s">
        <v>60</v>
      </c>
      <c r="V29" s="21"/>
    </row>
    <row r="30" spans="1:26" ht="51" x14ac:dyDescent="0.25">
      <c r="A30" s="21">
        <f t="shared" si="1"/>
        <v>13</v>
      </c>
      <c r="B30" s="22">
        <v>124150</v>
      </c>
      <c r="C30" s="21" t="s">
        <v>34</v>
      </c>
      <c r="D30" s="21"/>
      <c r="E30" s="21" t="s">
        <v>39</v>
      </c>
      <c r="G30" s="23">
        <f>B30-B27</f>
        <v>1700</v>
      </c>
      <c r="H30" s="21"/>
      <c r="I30" s="21" t="s">
        <v>34</v>
      </c>
      <c r="J30" s="39"/>
      <c r="K30" s="36"/>
      <c r="L30" s="36"/>
      <c r="M30" s="36"/>
      <c r="N30" s="36"/>
      <c r="O30" s="36"/>
      <c r="P30" s="36"/>
      <c r="Q30" s="35"/>
      <c r="R30" s="36"/>
      <c r="S30" s="30"/>
      <c r="T30" s="29" t="s">
        <v>61</v>
      </c>
      <c r="U30" s="25" t="s">
        <v>62</v>
      </c>
      <c r="V30" s="21"/>
    </row>
    <row r="31" spans="1:26" s="7" customFormat="1" ht="90.75" customHeight="1" x14ac:dyDescent="0.25">
      <c r="A31" s="21">
        <f>A30+1</f>
        <v>14</v>
      </c>
      <c r="B31" s="22">
        <v>125250</v>
      </c>
      <c r="C31" s="21"/>
      <c r="D31" s="21" t="s">
        <v>34</v>
      </c>
      <c r="E31" s="21" t="s">
        <v>39</v>
      </c>
      <c r="F31" s="23"/>
      <c r="G31" s="23">
        <f>B31-B29</f>
        <v>1240</v>
      </c>
      <c r="H31" s="21"/>
      <c r="I31" s="21" t="s">
        <v>34</v>
      </c>
      <c r="J31" s="39"/>
      <c r="K31" s="36"/>
      <c r="L31" s="36"/>
      <c r="M31" s="36"/>
      <c r="N31" s="36"/>
      <c r="O31" s="36"/>
      <c r="P31" s="30"/>
      <c r="Q31" s="35"/>
      <c r="R31" s="36"/>
      <c r="S31" s="30"/>
      <c r="T31" s="29" t="s">
        <v>63</v>
      </c>
      <c r="U31" s="25" t="s">
        <v>64</v>
      </c>
      <c r="V31" s="27"/>
      <c r="X31" s="1"/>
      <c r="Y31" s="1"/>
      <c r="Z31" s="1"/>
    </row>
    <row r="32" spans="1:26" x14ac:dyDescent="0.25">
      <c r="A32" s="21">
        <f>A31+1</f>
        <v>15</v>
      </c>
      <c r="B32" s="22">
        <v>125350</v>
      </c>
      <c r="C32" s="21" t="s">
        <v>34</v>
      </c>
      <c r="D32" s="21"/>
      <c r="E32" s="21" t="s">
        <v>39</v>
      </c>
      <c r="F32" s="23">
        <f>B32-B30</f>
        <v>1200</v>
      </c>
      <c r="G32" s="23"/>
      <c r="H32" s="21" t="s">
        <v>34</v>
      </c>
      <c r="I32" s="21"/>
      <c r="J32" s="39">
        <v>50</v>
      </c>
      <c r="K32" s="36" t="s">
        <v>36</v>
      </c>
      <c r="L32" s="36"/>
      <c r="M32" s="36"/>
      <c r="N32" s="36" t="s">
        <v>34</v>
      </c>
      <c r="O32" s="36"/>
      <c r="P32" s="30" t="s">
        <v>34</v>
      </c>
      <c r="Q32" s="35">
        <v>30</v>
      </c>
      <c r="R32" s="36"/>
      <c r="S32" s="30" t="s">
        <v>34</v>
      </c>
      <c r="T32" s="30"/>
      <c r="U32" s="25" t="s">
        <v>65</v>
      </c>
      <c r="V32" s="21"/>
    </row>
    <row r="33" spans="1:26" s="7" customFormat="1" x14ac:dyDescent="0.25">
      <c r="A33" s="21">
        <f>A32+1</f>
        <v>16</v>
      </c>
      <c r="B33" s="22">
        <v>126180</v>
      </c>
      <c r="C33" s="21"/>
      <c r="D33" s="21" t="s">
        <v>34</v>
      </c>
      <c r="E33" s="21" t="s">
        <v>39</v>
      </c>
      <c r="F33" s="23"/>
      <c r="G33" s="23">
        <f>B33-B31</f>
        <v>930</v>
      </c>
      <c r="H33" s="21" t="s">
        <v>34</v>
      </c>
      <c r="I33" s="21"/>
      <c r="J33" s="39">
        <v>25</v>
      </c>
      <c r="K33" s="36" t="s">
        <v>51</v>
      </c>
      <c r="L33" s="36"/>
      <c r="M33" s="36"/>
      <c r="N33" s="36" t="s">
        <v>34</v>
      </c>
      <c r="O33" s="36"/>
      <c r="P33" s="30" t="s">
        <v>34</v>
      </c>
      <c r="Q33" s="35">
        <v>20</v>
      </c>
      <c r="R33" s="36"/>
      <c r="S33" s="30" t="s">
        <v>34</v>
      </c>
      <c r="T33" s="30"/>
      <c r="U33" s="25" t="s">
        <v>66</v>
      </c>
      <c r="V33" s="21"/>
      <c r="X33" s="1"/>
      <c r="Y33" s="1"/>
      <c r="Z33" s="1"/>
    </row>
    <row r="34" spans="1:26" s="7" customFormat="1" ht="25.5" x14ac:dyDescent="0.25">
      <c r="A34" s="21">
        <f t="shared" ref="A34:A36" si="2">A33+1</f>
        <v>17</v>
      </c>
      <c r="B34" s="22">
        <v>126350</v>
      </c>
      <c r="C34" s="21" t="s">
        <v>34</v>
      </c>
      <c r="D34" s="21"/>
      <c r="E34" s="21" t="s">
        <v>39</v>
      </c>
      <c r="F34" s="23">
        <f>B34-B32</f>
        <v>1000</v>
      </c>
      <c r="G34" s="23"/>
      <c r="H34" s="21" t="s">
        <v>34</v>
      </c>
      <c r="I34" s="21"/>
      <c r="J34" s="39">
        <v>110</v>
      </c>
      <c r="K34" s="36" t="s">
        <v>36</v>
      </c>
      <c r="L34" s="36"/>
      <c r="M34" s="36"/>
      <c r="N34" s="36" t="s">
        <v>34</v>
      </c>
      <c r="O34" s="36"/>
      <c r="P34" s="30" t="s">
        <v>34</v>
      </c>
      <c r="Q34" s="35">
        <v>25</v>
      </c>
      <c r="R34" s="36"/>
      <c r="S34" s="30" t="s">
        <v>34</v>
      </c>
      <c r="T34" s="30"/>
      <c r="U34" s="25" t="s">
        <v>67</v>
      </c>
      <c r="V34" s="21"/>
      <c r="X34" s="1"/>
      <c r="Y34" s="1"/>
      <c r="Z34" s="1"/>
    </row>
    <row r="35" spans="1:26" s="7" customFormat="1" ht="25.5" x14ac:dyDescent="0.25">
      <c r="A35" s="21">
        <f t="shared" si="2"/>
        <v>18</v>
      </c>
      <c r="B35" s="22">
        <v>126600</v>
      </c>
      <c r="C35" s="21" t="s">
        <v>34</v>
      </c>
      <c r="D35" s="21"/>
      <c r="E35" s="21" t="s">
        <v>68</v>
      </c>
      <c r="F35" s="23">
        <f>B35-B34</f>
        <v>250</v>
      </c>
      <c r="G35" s="23"/>
      <c r="H35" s="21"/>
      <c r="I35" s="21" t="s">
        <v>34</v>
      </c>
      <c r="J35" s="39"/>
      <c r="K35" s="36"/>
      <c r="L35" s="36"/>
      <c r="M35" s="36"/>
      <c r="N35" s="36"/>
      <c r="O35" s="36"/>
      <c r="P35" s="30"/>
      <c r="Q35" s="35"/>
      <c r="R35" s="36"/>
      <c r="S35" s="30"/>
      <c r="T35" s="30"/>
      <c r="U35" s="25" t="s">
        <v>69</v>
      </c>
      <c r="V35" s="21"/>
      <c r="X35" s="1"/>
      <c r="Y35" s="1"/>
      <c r="Z35" s="1"/>
    </row>
    <row r="36" spans="1:26" s="7" customFormat="1" ht="63.75" x14ac:dyDescent="0.25">
      <c r="A36" s="21">
        <f t="shared" si="2"/>
        <v>19</v>
      </c>
      <c r="B36" s="22">
        <v>126870</v>
      </c>
      <c r="C36" s="21"/>
      <c r="D36" s="21" t="s">
        <v>34</v>
      </c>
      <c r="E36" s="21" t="s">
        <v>68</v>
      </c>
      <c r="F36" s="23"/>
      <c r="G36" s="23">
        <f>B36-B33</f>
        <v>690</v>
      </c>
      <c r="H36" s="21"/>
      <c r="I36" s="21" t="s">
        <v>34</v>
      </c>
      <c r="J36" s="39"/>
      <c r="K36" s="36"/>
      <c r="L36" s="36"/>
      <c r="M36" s="36"/>
      <c r="N36" s="36"/>
      <c r="O36" s="36"/>
      <c r="P36" s="30"/>
      <c r="Q36" s="35"/>
      <c r="R36" s="36"/>
      <c r="S36" s="30"/>
      <c r="T36" s="29" t="s">
        <v>70</v>
      </c>
      <c r="U36" s="25" t="s">
        <v>71</v>
      </c>
      <c r="V36" s="21" t="s">
        <v>72</v>
      </c>
      <c r="X36" s="1"/>
      <c r="Y36" s="1"/>
      <c r="Z36" s="1"/>
    </row>
    <row r="37" spans="1:26" s="7" customFormat="1" x14ac:dyDescent="0.25">
      <c r="A37" s="222" t="s">
        <v>46</v>
      </c>
      <c r="B37" s="222"/>
      <c r="C37" s="28">
        <f>COUNTA(C22:C36)</f>
        <v>8</v>
      </c>
      <c r="D37" s="28">
        <f>COUNTA(D22:D36)</f>
        <v>7</v>
      </c>
      <c r="E37" s="28">
        <f>COUNTA(E22:E36)</f>
        <v>15</v>
      </c>
      <c r="F37" s="28"/>
      <c r="G37" s="28"/>
      <c r="H37" s="28">
        <f>COUNTA(H22:H36)</f>
        <v>8</v>
      </c>
      <c r="I37" s="28">
        <f>COUNTA(I22:I36)</f>
        <v>7</v>
      </c>
      <c r="J37" s="39"/>
      <c r="K37" s="36"/>
      <c r="L37" s="36"/>
      <c r="M37" s="36"/>
      <c r="N37" s="36"/>
      <c r="O37" s="36"/>
      <c r="P37" s="36"/>
      <c r="Q37" s="36"/>
      <c r="R37" s="36"/>
      <c r="S37" s="36"/>
      <c r="T37" s="36"/>
      <c r="U37" s="28"/>
      <c r="V37" s="28"/>
      <c r="X37" s="1"/>
      <c r="Y37" s="1"/>
      <c r="Z37" s="1"/>
    </row>
    <row r="38" spans="1:26" s="7" customFormat="1" x14ac:dyDescent="0.25">
      <c r="A38" s="236" t="s">
        <v>73</v>
      </c>
      <c r="B38" s="236"/>
      <c r="C38" s="236"/>
      <c r="D38" s="236"/>
      <c r="E38" s="236"/>
      <c r="F38" s="236"/>
      <c r="G38" s="236"/>
      <c r="H38" s="236"/>
      <c r="I38" s="236"/>
      <c r="J38" s="236"/>
      <c r="K38" s="236"/>
      <c r="L38" s="236"/>
      <c r="M38" s="236"/>
      <c r="N38" s="236"/>
      <c r="O38" s="236"/>
      <c r="P38" s="236"/>
      <c r="Q38" s="236"/>
      <c r="R38" s="236"/>
      <c r="S38" s="236"/>
      <c r="T38" s="236"/>
      <c r="U38" s="236"/>
      <c r="V38" s="236"/>
      <c r="X38" s="1"/>
      <c r="Y38" s="1"/>
      <c r="Z38" s="1"/>
    </row>
    <row r="39" spans="1:26" s="7" customFormat="1" ht="29.25" customHeight="1" x14ac:dyDescent="0.25">
      <c r="A39" s="223" t="s">
        <v>74</v>
      </c>
      <c r="B39" s="223"/>
      <c r="C39" s="223"/>
      <c r="D39" s="223"/>
      <c r="E39" s="223"/>
      <c r="F39" s="223"/>
      <c r="G39" s="223"/>
      <c r="H39" s="223"/>
      <c r="I39" s="223"/>
      <c r="J39" s="223"/>
      <c r="K39" s="223"/>
      <c r="L39" s="223"/>
      <c r="M39" s="223"/>
      <c r="N39" s="223"/>
      <c r="O39" s="223"/>
      <c r="P39" s="223"/>
      <c r="Q39" s="223"/>
      <c r="R39" s="223"/>
      <c r="S39" s="223"/>
      <c r="T39" s="223"/>
      <c r="U39" s="223"/>
      <c r="V39" s="223"/>
      <c r="X39" s="1"/>
      <c r="Y39" s="1"/>
      <c r="Z39" s="1"/>
    </row>
    <row r="40" spans="1:26" s="7" customFormat="1" ht="90.75" customHeight="1" x14ac:dyDescent="0.25">
      <c r="A40" s="21">
        <f>A36+1</f>
        <v>20</v>
      </c>
      <c r="B40" s="22">
        <v>129000</v>
      </c>
      <c r="C40" s="21" t="s">
        <v>34</v>
      </c>
      <c r="D40" s="21"/>
      <c r="E40" s="21" t="s">
        <v>39</v>
      </c>
      <c r="F40" s="23">
        <f>B40-B35</f>
        <v>2400</v>
      </c>
      <c r="G40" s="23"/>
      <c r="H40" s="21"/>
      <c r="I40" s="21" t="s">
        <v>34</v>
      </c>
      <c r="J40" s="39"/>
      <c r="K40" s="36"/>
      <c r="L40" s="36"/>
      <c r="M40" s="36"/>
      <c r="N40" s="36"/>
      <c r="O40" s="36"/>
      <c r="P40" s="30"/>
      <c r="Q40" s="35"/>
      <c r="R40" s="36"/>
      <c r="S40" s="30"/>
      <c r="T40" s="29" t="s">
        <v>75</v>
      </c>
      <c r="U40" s="25" t="s">
        <v>76</v>
      </c>
      <c r="V40" s="21"/>
      <c r="X40" s="1"/>
      <c r="Y40" s="1"/>
      <c r="Z40" s="1"/>
    </row>
    <row r="41" spans="1:26" s="7" customFormat="1" ht="21.75" customHeight="1" x14ac:dyDescent="0.25">
      <c r="A41" s="219">
        <f>A40+1</f>
        <v>21</v>
      </c>
      <c r="B41" s="220">
        <v>130010</v>
      </c>
      <c r="C41" s="22" t="s">
        <v>34</v>
      </c>
      <c r="D41" s="22"/>
      <c r="E41" s="219" t="s">
        <v>77</v>
      </c>
      <c r="F41" s="40">
        <f>B41-B40</f>
        <v>1010</v>
      </c>
      <c r="G41" s="41"/>
      <c r="H41" s="22"/>
      <c r="I41" s="22" t="s">
        <v>34</v>
      </c>
      <c r="J41" s="39"/>
      <c r="K41" s="36"/>
      <c r="L41" s="36"/>
      <c r="M41" s="36"/>
      <c r="N41" s="36"/>
      <c r="O41" s="36"/>
      <c r="P41" s="36"/>
      <c r="Q41" s="36"/>
      <c r="R41" s="36"/>
      <c r="S41" s="36"/>
      <c r="T41" s="36"/>
      <c r="U41" s="229" t="s">
        <v>78</v>
      </c>
      <c r="V41" s="22"/>
      <c r="X41" s="1"/>
      <c r="Y41" s="1"/>
      <c r="Z41" s="1"/>
    </row>
    <row r="42" spans="1:26" s="7" customFormat="1" ht="24" customHeight="1" x14ac:dyDescent="0.25">
      <c r="A42" s="219"/>
      <c r="B42" s="220"/>
      <c r="C42" s="21"/>
      <c r="D42" s="21" t="s">
        <v>34</v>
      </c>
      <c r="E42" s="219"/>
      <c r="F42" s="41"/>
      <c r="G42" s="41">
        <f>B41-B36</f>
        <v>3140</v>
      </c>
      <c r="H42" s="21"/>
      <c r="I42" s="22" t="s">
        <v>34</v>
      </c>
      <c r="J42" s="39"/>
      <c r="K42" s="36"/>
      <c r="L42" s="36"/>
      <c r="M42" s="36"/>
      <c r="N42" s="36"/>
      <c r="O42" s="36"/>
      <c r="P42" s="36"/>
      <c r="Q42" s="36"/>
      <c r="R42" s="36"/>
      <c r="S42" s="36"/>
      <c r="T42" s="36"/>
      <c r="U42" s="229"/>
      <c r="V42" s="21"/>
      <c r="X42" s="1"/>
      <c r="Y42" s="1"/>
      <c r="Z42" s="1"/>
    </row>
    <row r="43" spans="1:26" s="7" customFormat="1" x14ac:dyDescent="0.25">
      <c r="A43" s="219">
        <f>A41+1</f>
        <v>22</v>
      </c>
      <c r="B43" s="220">
        <v>130850</v>
      </c>
      <c r="C43" s="21" t="s">
        <v>34</v>
      </c>
      <c r="D43" s="21"/>
      <c r="E43" s="219" t="s">
        <v>77</v>
      </c>
      <c r="F43" s="41">
        <f>B43-B41</f>
        <v>840</v>
      </c>
      <c r="G43" s="41"/>
      <c r="H43" s="21" t="s">
        <v>34</v>
      </c>
      <c r="I43" s="219"/>
      <c r="J43" s="39">
        <v>25</v>
      </c>
      <c r="K43" s="36" t="s">
        <v>51</v>
      </c>
      <c r="L43" s="36"/>
      <c r="M43" s="36"/>
      <c r="N43" s="36" t="s">
        <v>34</v>
      </c>
      <c r="O43" s="36"/>
      <c r="P43" s="36" t="s">
        <v>34</v>
      </c>
      <c r="Q43" s="36">
        <v>25</v>
      </c>
      <c r="R43" s="36"/>
      <c r="S43" s="36" t="s">
        <v>34</v>
      </c>
      <c r="T43" s="36"/>
      <c r="U43" s="25" t="s">
        <v>79</v>
      </c>
      <c r="V43" s="21"/>
      <c r="X43" s="1"/>
      <c r="Y43" s="1"/>
      <c r="Z43" s="1"/>
    </row>
    <row r="44" spans="1:26" s="7" customFormat="1" ht="25.5" x14ac:dyDescent="0.25">
      <c r="A44" s="219"/>
      <c r="B44" s="220"/>
      <c r="C44" s="21"/>
      <c r="D44" s="21" t="s">
        <v>34</v>
      </c>
      <c r="E44" s="219"/>
      <c r="F44" s="41"/>
      <c r="G44" s="41">
        <f>B43-B41</f>
        <v>840</v>
      </c>
      <c r="H44" s="21" t="s">
        <v>34</v>
      </c>
      <c r="I44" s="219"/>
      <c r="J44" s="39">
        <v>25</v>
      </c>
      <c r="K44" s="36" t="s">
        <v>51</v>
      </c>
      <c r="L44" s="36"/>
      <c r="M44" s="36"/>
      <c r="N44" s="36" t="s">
        <v>34</v>
      </c>
      <c r="O44" s="36"/>
      <c r="P44" s="36" t="s">
        <v>34</v>
      </c>
      <c r="Q44" s="36">
        <v>25</v>
      </c>
      <c r="R44" s="36"/>
      <c r="S44" s="36" t="s">
        <v>34</v>
      </c>
      <c r="T44" s="36"/>
      <c r="U44" s="25" t="s">
        <v>80</v>
      </c>
      <c r="V44" s="21"/>
      <c r="X44" s="1"/>
      <c r="Y44" s="1"/>
      <c r="Z44" s="1"/>
    </row>
    <row r="45" spans="1:26" s="7" customFormat="1" ht="25.5" x14ac:dyDescent="0.25">
      <c r="A45" s="21">
        <f>+A43+1</f>
        <v>23</v>
      </c>
      <c r="B45" s="22">
        <v>131150</v>
      </c>
      <c r="C45" s="21"/>
      <c r="D45" s="21" t="s">
        <v>34</v>
      </c>
      <c r="E45" s="21" t="s">
        <v>39</v>
      </c>
      <c r="F45" s="41"/>
      <c r="G45" s="41">
        <f>B45-B43</f>
        <v>300</v>
      </c>
      <c r="H45" s="21" t="s">
        <v>34</v>
      </c>
      <c r="I45" s="21"/>
      <c r="J45" s="39">
        <v>105</v>
      </c>
      <c r="K45" s="36" t="s">
        <v>51</v>
      </c>
      <c r="L45" s="36"/>
      <c r="M45" s="36"/>
      <c r="N45" s="36" t="s">
        <v>34</v>
      </c>
      <c r="O45" s="36"/>
      <c r="P45" s="36" t="s">
        <v>34</v>
      </c>
      <c r="Q45" s="36">
        <v>40</v>
      </c>
      <c r="R45" s="36"/>
      <c r="S45" s="36" t="s">
        <v>34</v>
      </c>
      <c r="T45" s="36"/>
      <c r="U45" s="25" t="s">
        <v>81</v>
      </c>
      <c r="V45" s="21"/>
      <c r="X45" s="1"/>
      <c r="Y45" s="1"/>
      <c r="Z45" s="1"/>
    </row>
    <row r="46" spans="1:26" s="7" customFormat="1" ht="25.5" x14ac:dyDescent="0.25">
      <c r="A46" s="21">
        <f>+A45+1</f>
        <v>24</v>
      </c>
      <c r="B46" s="22">
        <v>132675</v>
      </c>
      <c r="C46" s="21"/>
      <c r="D46" s="21" t="s">
        <v>34</v>
      </c>
      <c r="E46" s="21" t="s">
        <v>39</v>
      </c>
      <c r="F46" s="41"/>
      <c r="G46" s="41">
        <f>B46-B45</f>
        <v>1525</v>
      </c>
      <c r="H46" s="21"/>
      <c r="I46" s="21" t="s">
        <v>34</v>
      </c>
      <c r="J46" s="39"/>
      <c r="K46" s="36"/>
      <c r="L46" s="36"/>
      <c r="M46" s="36"/>
      <c r="N46" s="36"/>
      <c r="O46" s="36"/>
      <c r="P46" s="36"/>
      <c r="Q46" s="36"/>
      <c r="R46" s="36"/>
      <c r="S46" s="36"/>
      <c r="T46" s="36"/>
      <c r="U46" s="42" t="s">
        <v>82</v>
      </c>
      <c r="V46" s="21"/>
      <c r="X46" s="1"/>
      <c r="Y46" s="1"/>
      <c r="Z46" s="1"/>
    </row>
    <row r="47" spans="1:26" ht="38.25" x14ac:dyDescent="0.25">
      <c r="A47" s="219">
        <f>+A46+1</f>
        <v>25</v>
      </c>
      <c r="B47" s="220">
        <v>134080</v>
      </c>
      <c r="C47" s="21" t="s">
        <v>34</v>
      </c>
      <c r="D47" s="21"/>
      <c r="E47" s="219" t="s">
        <v>77</v>
      </c>
      <c r="F47" s="23">
        <f>B47-B43</f>
        <v>3230</v>
      </c>
      <c r="G47" s="41"/>
      <c r="H47" s="21"/>
      <c r="I47" s="21" t="s">
        <v>34</v>
      </c>
      <c r="J47" s="39"/>
      <c r="K47" s="36"/>
      <c r="L47" s="36"/>
      <c r="M47" s="36"/>
      <c r="N47" s="36"/>
      <c r="O47" s="36"/>
      <c r="P47" s="36"/>
      <c r="Q47" s="36"/>
      <c r="R47" s="36"/>
      <c r="S47" s="36"/>
      <c r="T47" s="39" t="s">
        <v>83</v>
      </c>
      <c r="U47" s="25" t="s">
        <v>84</v>
      </c>
      <c r="V47" s="27"/>
    </row>
    <row r="48" spans="1:26" ht="20.100000000000001" customHeight="1" x14ac:dyDescent="0.25">
      <c r="A48" s="219"/>
      <c r="B48" s="220"/>
      <c r="C48" s="21"/>
      <c r="D48" s="21" t="s">
        <v>34</v>
      </c>
      <c r="E48" s="219"/>
      <c r="F48" s="41"/>
      <c r="G48" s="41">
        <f>B47-B46</f>
        <v>1405</v>
      </c>
      <c r="H48" s="21" t="s">
        <v>34</v>
      </c>
      <c r="I48" s="21"/>
      <c r="J48" s="39">
        <v>2</v>
      </c>
      <c r="K48" s="36" t="s">
        <v>40</v>
      </c>
      <c r="L48" s="36"/>
      <c r="M48" s="36"/>
      <c r="N48" s="36" t="s">
        <v>34</v>
      </c>
      <c r="O48" s="36"/>
      <c r="P48" s="36" t="s">
        <v>34</v>
      </c>
      <c r="Q48" s="36">
        <v>30</v>
      </c>
      <c r="R48" s="36"/>
      <c r="S48" s="36" t="s">
        <v>34</v>
      </c>
      <c r="T48" s="36"/>
      <c r="U48" s="25" t="s">
        <v>85</v>
      </c>
      <c r="V48" s="21"/>
    </row>
    <row r="49" spans="1:26" ht="25.5" x14ac:dyDescent="0.25">
      <c r="A49" s="21">
        <f>+A47+1</f>
        <v>26</v>
      </c>
      <c r="B49" s="22">
        <v>136100</v>
      </c>
      <c r="C49" s="21"/>
      <c r="D49" s="21" t="s">
        <v>34</v>
      </c>
      <c r="E49" s="21" t="s">
        <v>39</v>
      </c>
      <c r="F49" s="23">
        <f>B49-B47</f>
        <v>2020</v>
      </c>
      <c r="G49" s="41"/>
      <c r="H49" s="21" t="s">
        <v>34</v>
      </c>
      <c r="I49" s="21"/>
      <c r="J49" s="39">
        <v>120</v>
      </c>
      <c r="K49" s="36" t="s">
        <v>40</v>
      </c>
      <c r="L49" s="36"/>
      <c r="M49" s="36"/>
      <c r="N49" s="36" t="s">
        <v>34</v>
      </c>
      <c r="O49" s="36"/>
      <c r="P49" s="36" t="s">
        <v>34</v>
      </c>
      <c r="Q49" s="36">
        <v>30</v>
      </c>
      <c r="R49" s="36"/>
      <c r="S49" s="36" t="s">
        <v>34</v>
      </c>
      <c r="T49" s="36"/>
      <c r="U49" s="25" t="s">
        <v>86</v>
      </c>
      <c r="V49" s="21"/>
    </row>
    <row r="50" spans="1:26" ht="20.100000000000001" customHeight="1" x14ac:dyDescent="0.25">
      <c r="A50" s="222" t="s">
        <v>46</v>
      </c>
      <c r="B50" s="222"/>
      <c r="C50" s="28">
        <f>COUNTA(C40:C49)</f>
        <v>4</v>
      </c>
      <c r="D50" s="28">
        <f t="shared" ref="D50:I50" si="3">COUNTA(D40:D49)</f>
        <v>6</v>
      </c>
      <c r="E50" s="28">
        <f t="shared" si="3"/>
        <v>7</v>
      </c>
      <c r="F50" s="28">
        <f t="shared" si="3"/>
        <v>5</v>
      </c>
      <c r="G50" s="28">
        <f t="shared" si="3"/>
        <v>5</v>
      </c>
      <c r="H50" s="28">
        <f t="shared" si="3"/>
        <v>5</v>
      </c>
      <c r="I50" s="28">
        <f t="shared" si="3"/>
        <v>5</v>
      </c>
      <c r="J50" s="39"/>
      <c r="K50" s="36"/>
      <c r="L50" s="36"/>
      <c r="M50" s="36"/>
      <c r="N50" s="36"/>
      <c r="O50" s="36"/>
      <c r="P50" s="36"/>
      <c r="Q50" s="36"/>
      <c r="R50" s="36"/>
      <c r="S50" s="36"/>
      <c r="T50" s="36"/>
      <c r="U50" s="28"/>
      <c r="V50" s="28"/>
    </row>
    <row r="51" spans="1:26" x14ac:dyDescent="0.25">
      <c r="A51" s="43" t="s">
        <v>32</v>
      </c>
      <c r="B51" s="44"/>
      <c r="C51" s="28"/>
      <c r="D51" s="28"/>
      <c r="E51" s="28"/>
      <c r="F51" s="45"/>
      <c r="G51" s="45"/>
      <c r="H51" s="28"/>
      <c r="I51" s="28"/>
      <c r="J51" s="39"/>
      <c r="K51" s="36"/>
      <c r="L51" s="36"/>
      <c r="M51" s="36"/>
      <c r="N51" s="36"/>
      <c r="O51" s="36"/>
      <c r="P51" s="36"/>
      <c r="Q51" s="36"/>
      <c r="R51" s="36"/>
      <c r="S51" s="36"/>
      <c r="T51" s="36"/>
      <c r="U51" s="25"/>
      <c r="V51" s="21"/>
    </row>
    <row r="52" spans="1:26" ht="16.5" customHeight="1" x14ac:dyDescent="0.25">
      <c r="A52" s="223" t="s">
        <v>87</v>
      </c>
      <c r="B52" s="223"/>
      <c r="C52" s="223"/>
      <c r="D52" s="223"/>
      <c r="E52" s="223"/>
      <c r="F52" s="223"/>
      <c r="G52" s="223"/>
      <c r="H52" s="223"/>
      <c r="I52" s="223"/>
      <c r="J52" s="223"/>
      <c r="K52" s="223"/>
      <c r="L52" s="223"/>
      <c r="M52" s="223"/>
      <c r="N52" s="223"/>
      <c r="O52" s="223"/>
      <c r="P52" s="223"/>
      <c r="Q52" s="223"/>
      <c r="R52" s="223"/>
      <c r="S52" s="223"/>
      <c r="T52" s="223"/>
      <c r="U52" s="223"/>
      <c r="V52" s="223"/>
    </row>
    <row r="53" spans="1:26" s="7" customFormat="1" ht="20.100000000000001" customHeight="1" x14ac:dyDescent="0.25">
      <c r="A53" s="21">
        <f>A49+1</f>
        <v>27</v>
      </c>
      <c r="B53" s="22">
        <v>140250</v>
      </c>
      <c r="C53" s="21"/>
      <c r="D53" s="21" t="s">
        <v>34</v>
      </c>
      <c r="E53" s="21" t="s">
        <v>39</v>
      </c>
      <c r="F53" s="23"/>
      <c r="G53" s="23"/>
      <c r="H53" s="36" t="s">
        <v>34</v>
      </c>
      <c r="I53" s="21"/>
      <c r="J53" s="39">
        <v>30</v>
      </c>
      <c r="K53" s="36" t="s">
        <v>40</v>
      </c>
      <c r="L53" s="36"/>
      <c r="M53" s="36"/>
      <c r="N53" s="36"/>
      <c r="O53" s="36"/>
      <c r="P53" s="30"/>
      <c r="Q53" s="35"/>
      <c r="R53" s="36"/>
      <c r="S53" s="36" t="s">
        <v>34</v>
      </c>
      <c r="T53" s="29"/>
      <c r="U53" s="25" t="s">
        <v>88</v>
      </c>
      <c r="V53" s="21"/>
      <c r="X53" s="1"/>
      <c r="Y53" s="1"/>
      <c r="Z53" s="1"/>
    </row>
    <row r="54" spans="1:26" s="104" customFormat="1" ht="20.100000000000001" customHeight="1" x14ac:dyDescent="0.25">
      <c r="A54" s="47"/>
      <c r="B54" s="102">
        <v>140310</v>
      </c>
      <c r="C54" s="47"/>
      <c r="D54" s="47"/>
      <c r="E54" s="47"/>
      <c r="F54" s="71"/>
      <c r="G54" s="110"/>
      <c r="H54" s="111"/>
      <c r="I54" s="47"/>
      <c r="J54" s="47"/>
      <c r="K54" s="111"/>
      <c r="L54" s="111"/>
      <c r="M54" s="111"/>
      <c r="N54" s="111"/>
      <c r="O54" s="111"/>
      <c r="P54" s="112"/>
      <c r="Q54" s="106"/>
      <c r="R54" s="111"/>
      <c r="S54" s="111"/>
      <c r="T54" s="113"/>
      <c r="U54" s="108" t="s">
        <v>211</v>
      </c>
      <c r="V54" s="47"/>
      <c r="X54" s="105"/>
      <c r="Y54" s="105"/>
      <c r="Z54" s="105"/>
    </row>
    <row r="55" spans="1:26" s="7" customFormat="1" ht="25.5" x14ac:dyDescent="0.25">
      <c r="A55" s="21">
        <f>+A53+1</f>
        <v>28</v>
      </c>
      <c r="B55" s="22">
        <v>140260</v>
      </c>
      <c r="C55" s="21" t="s">
        <v>34</v>
      </c>
      <c r="D55" s="21"/>
      <c r="E55" s="21" t="s">
        <v>39</v>
      </c>
      <c r="F55" s="23"/>
      <c r="G55" s="46"/>
      <c r="H55" s="36" t="s">
        <v>34</v>
      </c>
      <c r="I55" s="21"/>
      <c r="J55" s="39">
        <v>5.5</v>
      </c>
      <c r="K55" s="36" t="s">
        <v>40</v>
      </c>
      <c r="L55" s="36"/>
      <c r="M55" s="36"/>
      <c r="N55" s="36"/>
      <c r="O55" s="36"/>
      <c r="P55" s="30"/>
      <c r="Q55" s="35"/>
      <c r="R55" s="36"/>
      <c r="S55" s="36" t="s">
        <v>34</v>
      </c>
      <c r="T55" s="29"/>
      <c r="U55" s="25" t="s">
        <v>89</v>
      </c>
      <c r="V55" s="21"/>
      <c r="X55" s="1"/>
      <c r="Y55" s="1"/>
      <c r="Z55" s="1"/>
    </row>
    <row r="56" spans="1:26" s="104" customFormat="1" x14ac:dyDescent="0.25">
      <c r="A56" s="47"/>
      <c r="B56" s="102">
        <v>140340</v>
      </c>
      <c r="C56" s="47"/>
      <c r="D56" s="47"/>
      <c r="E56" s="47"/>
      <c r="F56" s="71"/>
      <c r="G56" s="110"/>
      <c r="H56" s="111"/>
      <c r="I56" s="47"/>
      <c r="J56" s="47"/>
      <c r="K56" s="111"/>
      <c r="L56" s="111"/>
      <c r="M56" s="111"/>
      <c r="N56" s="111"/>
      <c r="O56" s="111"/>
      <c r="P56" s="112"/>
      <c r="Q56" s="106"/>
      <c r="R56" s="111"/>
      <c r="S56" s="111"/>
      <c r="T56" s="113"/>
      <c r="U56" s="108" t="s">
        <v>212</v>
      </c>
      <c r="V56" s="47"/>
      <c r="X56" s="105"/>
      <c r="Y56" s="105"/>
      <c r="Z56" s="105"/>
    </row>
    <row r="57" spans="1:26" s="104" customFormat="1" x14ac:dyDescent="0.25">
      <c r="A57" s="47"/>
      <c r="B57" s="102">
        <v>140420</v>
      </c>
      <c r="C57" s="47"/>
      <c r="D57" s="47"/>
      <c r="E57" s="47"/>
      <c r="F57" s="71"/>
      <c r="G57" s="110"/>
      <c r="H57" s="111"/>
      <c r="I57" s="47"/>
      <c r="J57" s="47"/>
      <c r="K57" s="111"/>
      <c r="L57" s="111"/>
      <c r="M57" s="111"/>
      <c r="N57" s="111"/>
      <c r="O57" s="111"/>
      <c r="P57" s="112"/>
      <c r="Q57" s="106"/>
      <c r="R57" s="111"/>
      <c r="S57" s="111"/>
      <c r="T57" s="113"/>
      <c r="U57" s="108" t="s">
        <v>213</v>
      </c>
      <c r="V57" s="47"/>
      <c r="X57" s="105"/>
      <c r="Y57" s="105"/>
      <c r="Z57" s="105"/>
    </row>
    <row r="58" spans="1:26" s="104" customFormat="1" x14ac:dyDescent="0.25">
      <c r="A58" s="47"/>
      <c r="B58" s="102">
        <v>140500</v>
      </c>
      <c r="C58" s="47"/>
      <c r="D58" s="47"/>
      <c r="E58" s="47"/>
      <c r="F58" s="71"/>
      <c r="G58" s="110"/>
      <c r="H58" s="111"/>
      <c r="I58" s="47"/>
      <c r="J58" s="47"/>
      <c r="K58" s="111"/>
      <c r="L58" s="111"/>
      <c r="M58" s="111"/>
      <c r="N58" s="111"/>
      <c r="O58" s="111"/>
      <c r="P58" s="112"/>
      <c r="Q58" s="106"/>
      <c r="R58" s="111"/>
      <c r="S58" s="111"/>
      <c r="T58" s="113"/>
      <c r="U58" s="108" t="s">
        <v>214</v>
      </c>
      <c r="V58" s="47"/>
      <c r="X58" s="105"/>
      <c r="Y58" s="105"/>
      <c r="Z58" s="105"/>
    </row>
    <row r="59" spans="1:26" s="104" customFormat="1" x14ac:dyDescent="0.25">
      <c r="A59" s="47"/>
      <c r="B59" s="102">
        <v>140520</v>
      </c>
      <c r="C59" s="47"/>
      <c r="D59" s="47"/>
      <c r="E59" s="47"/>
      <c r="F59" s="71"/>
      <c r="G59" s="110"/>
      <c r="H59" s="111"/>
      <c r="I59" s="47"/>
      <c r="J59" s="47"/>
      <c r="K59" s="111"/>
      <c r="L59" s="111"/>
      <c r="M59" s="111"/>
      <c r="N59" s="111"/>
      <c r="O59" s="111"/>
      <c r="P59" s="112"/>
      <c r="Q59" s="106"/>
      <c r="R59" s="111"/>
      <c r="S59" s="111"/>
      <c r="T59" s="113"/>
      <c r="U59" s="108" t="s">
        <v>215</v>
      </c>
      <c r="V59" s="47"/>
      <c r="X59" s="105"/>
      <c r="Y59" s="105"/>
      <c r="Z59" s="105"/>
    </row>
    <row r="60" spans="1:26" s="104" customFormat="1" x14ac:dyDescent="0.25">
      <c r="A60" s="47"/>
      <c r="B60" s="102">
        <v>140580</v>
      </c>
      <c r="C60" s="47"/>
      <c r="D60" s="47"/>
      <c r="E60" s="47"/>
      <c r="F60" s="71"/>
      <c r="G60" s="110"/>
      <c r="H60" s="111"/>
      <c r="I60" s="47"/>
      <c r="J60" s="47"/>
      <c r="K60" s="111"/>
      <c r="L60" s="111"/>
      <c r="M60" s="111"/>
      <c r="N60" s="111"/>
      <c r="O60" s="111"/>
      <c r="P60" s="112"/>
      <c r="Q60" s="106"/>
      <c r="R60" s="111"/>
      <c r="S60" s="111"/>
      <c r="T60" s="113"/>
      <c r="U60" s="108"/>
      <c r="V60" s="47"/>
      <c r="X60" s="105"/>
      <c r="Y60" s="105"/>
      <c r="Z60" s="105"/>
    </row>
    <row r="61" spans="1:26" s="104" customFormat="1" x14ac:dyDescent="0.25">
      <c r="A61" s="47"/>
      <c r="B61" s="102">
        <v>141140</v>
      </c>
      <c r="C61" s="47"/>
      <c r="D61" s="47"/>
      <c r="E61" s="47"/>
      <c r="F61" s="71"/>
      <c r="G61" s="110"/>
      <c r="H61" s="111"/>
      <c r="I61" s="47"/>
      <c r="J61" s="47"/>
      <c r="K61" s="111"/>
      <c r="L61" s="111"/>
      <c r="M61" s="111"/>
      <c r="N61" s="111"/>
      <c r="O61" s="111"/>
      <c r="P61" s="112"/>
      <c r="Q61" s="106"/>
      <c r="R61" s="111"/>
      <c r="S61" s="111"/>
      <c r="T61" s="113"/>
      <c r="U61" s="108"/>
      <c r="V61" s="47"/>
      <c r="X61" s="105"/>
      <c r="Y61" s="105"/>
      <c r="Z61" s="105"/>
    </row>
    <row r="62" spans="1:26" s="104" customFormat="1" x14ac:dyDescent="0.25">
      <c r="A62" s="47"/>
      <c r="B62" s="102">
        <v>141200</v>
      </c>
      <c r="C62" s="47"/>
      <c r="D62" s="47"/>
      <c r="E62" s="47"/>
      <c r="F62" s="71"/>
      <c r="G62" s="110"/>
      <c r="H62" s="111"/>
      <c r="I62" s="47"/>
      <c r="J62" s="47"/>
      <c r="K62" s="111"/>
      <c r="L62" s="111"/>
      <c r="M62" s="111"/>
      <c r="N62" s="111"/>
      <c r="O62" s="111"/>
      <c r="P62" s="112"/>
      <c r="Q62" s="106"/>
      <c r="R62" s="111"/>
      <c r="S62" s="111"/>
      <c r="T62" s="113"/>
      <c r="U62" s="108"/>
      <c r="V62" s="47"/>
      <c r="X62" s="105"/>
      <c r="Y62" s="105"/>
      <c r="Z62" s="105"/>
    </row>
    <row r="63" spans="1:26" s="121" customFormat="1" ht="25.5" x14ac:dyDescent="0.25">
      <c r="A63" s="114">
        <f>+A55+1</f>
        <v>29</v>
      </c>
      <c r="B63" s="115">
        <v>141260</v>
      </c>
      <c r="C63" s="114" t="s">
        <v>34</v>
      </c>
      <c r="D63" s="114"/>
      <c r="E63" s="114" t="s">
        <v>39</v>
      </c>
      <c r="F63" s="116">
        <f>B63-B55</f>
        <v>1000</v>
      </c>
      <c r="G63" s="116"/>
      <c r="H63" s="114" t="s">
        <v>34</v>
      </c>
      <c r="I63" s="114"/>
      <c r="J63" s="117">
        <v>7</v>
      </c>
      <c r="K63" s="118" t="s">
        <v>51</v>
      </c>
      <c r="L63" s="118"/>
      <c r="M63" s="118"/>
      <c r="N63" s="118" t="s">
        <v>34</v>
      </c>
      <c r="O63" s="118"/>
      <c r="P63" s="118" t="s">
        <v>34</v>
      </c>
      <c r="Q63" s="118">
        <v>30</v>
      </c>
      <c r="R63" s="118"/>
      <c r="S63" s="118" t="s">
        <v>34</v>
      </c>
      <c r="T63" s="116"/>
      <c r="U63" s="119" t="s">
        <v>90</v>
      </c>
      <c r="V63" s="114"/>
      <c r="W63" s="120"/>
    </row>
    <row r="64" spans="1:26" s="105" customFormat="1" x14ac:dyDescent="0.25">
      <c r="A64" s="47"/>
      <c r="B64" s="102">
        <v>141315</v>
      </c>
      <c r="C64" s="47"/>
      <c r="D64" s="47"/>
      <c r="E64" s="47"/>
      <c r="F64" s="71"/>
      <c r="G64" s="71"/>
      <c r="H64" s="47"/>
      <c r="I64" s="47"/>
      <c r="J64" s="47"/>
      <c r="K64" s="111"/>
      <c r="L64" s="111"/>
      <c r="M64" s="111"/>
      <c r="N64" s="111"/>
      <c r="O64" s="111"/>
      <c r="P64" s="111"/>
      <c r="Q64" s="111"/>
      <c r="R64" s="111"/>
      <c r="S64" s="111"/>
      <c r="T64" s="71"/>
      <c r="U64" s="108"/>
      <c r="V64" s="47"/>
      <c r="W64" s="104"/>
    </row>
    <row r="65" spans="1:23" s="105" customFormat="1" x14ac:dyDescent="0.25">
      <c r="A65" s="47"/>
      <c r="B65" s="102">
        <v>141325</v>
      </c>
      <c r="C65" s="47"/>
      <c r="D65" s="47"/>
      <c r="E65" s="47"/>
      <c r="F65" s="71"/>
      <c r="G65" s="71"/>
      <c r="H65" s="47"/>
      <c r="I65" s="47"/>
      <c r="J65" s="47"/>
      <c r="K65" s="111"/>
      <c r="L65" s="111"/>
      <c r="M65" s="111"/>
      <c r="N65" s="111"/>
      <c r="O65" s="111"/>
      <c r="P65" s="111"/>
      <c r="Q65" s="111"/>
      <c r="R65" s="111"/>
      <c r="S65" s="111"/>
      <c r="T65" s="71"/>
      <c r="U65" s="108"/>
      <c r="V65" s="47"/>
      <c r="W65" s="104"/>
    </row>
    <row r="66" spans="1:23" s="105" customFormat="1" x14ac:dyDescent="0.25">
      <c r="A66" s="47"/>
      <c r="B66" s="102">
        <v>141460</v>
      </c>
      <c r="C66" s="47"/>
      <c r="D66" s="47"/>
      <c r="E66" s="47"/>
      <c r="F66" s="71"/>
      <c r="G66" s="71"/>
      <c r="H66" s="47"/>
      <c r="I66" s="47"/>
      <c r="J66" s="47"/>
      <c r="K66" s="111"/>
      <c r="L66" s="111"/>
      <c r="M66" s="111"/>
      <c r="N66" s="111"/>
      <c r="O66" s="111"/>
      <c r="P66" s="111"/>
      <c r="Q66" s="111"/>
      <c r="R66" s="111"/>
      <c r="S66" s="111"/>
      <c r="T66" s="71"/>
      <c r="U66" s="108"/>
      <c r="V66" s="47"/>
      <c r="W66" s="104"/>
    </row>
    <row r="67" spans="1:23" s="105" customFormat="1" x14ac:dyDescent="0.25">
      <c r="A67" s="47"/>
      <c r="B67" s="102">
        <v>141470</v>
      </c>
      <c r="C67" s="47"/>
      <c r="D67" s="47"/>
      <c r="E67" s="47"/>
      <c r="F67" s="71"/>
      <c r="G67" s="71"/>
      <c r="H67" s="47"/>
      <c r="I67" s="47"/>
      <c r="J67" s="47"/>
      <c r="K67" s="111"/>
      <c r="L67" s="111"/>
      <c r="M67" s="111"/>
      <c r="N67" s="111"/>
      <c r="O67" s="111"/>
      <c r="P67" s="111"/>
      <c r="Q67" s="111"/>
      <c r="R67" s="111"/>
      <c r="S67" s="111"/>
      <c r="T67" s="71"/>
      <c r="U67" s="108"/>
      <c r="V67" s="47"/>
      <c r="W67" s="104"/>
    </row>
    <row r="68" spans="1:23" s="105" customFormat="1" x14ac:dyDescent="0.25">
      <c r="A68" s="47"/>
      <c r="B68" s="102">
        <v>141650</v>
      </c>
      <c r="C68" s="47"/>
      <c r="D68" s="47"/>
      <c r="E68" s="47"/>
      <c r="F68" s="71"/>
      <c r="G68" s="71"/>
      <c r="H68" s="47"/>
      <c r="I68" s="47"/>
      <c r="J68" s="47"/>
      <c r="K68" s="111"/>
      <c r="L68" s="111"/>
      <c r="M68" s="111"/>
      <c r="N68" s="111"/>
      <c r="O68" s="111"/>
      <c r="P68" s="111"/>
      <c r="Q68" s="111"/>
      <c r="R68" s="111"/>
      <c r="S68" s="111"/>
      <c r="T68" s="71"/>
      <c r="U68" s="108"/>
      <c r="V68" s="47"/>
      <c r="W68" s="104"/>
    </row>
    <row r="69" spans="1:23" s="121" customFormat="1" ht="25.5" x14ac:dyDescent="0.25">
      <c r="A69" s="114">
        <f t="shared" ref="A69" si="4">+A63+1</f>
        <v>30</v>
      </c>
      <c r="B69" s="115">
        <v>141670</v>
      </c>
      <c r="C69" s="114"/>
      <c r="D69" s="114" t="s">
        <v>34</v>
      </c>
      <c r="E69" s="114" t="s">
        <v>39</v>
      </c>
      <c r="F69" s="116"/>
      <c r="G69" s="116">
        <f>B69-B53</f>
        <v>1420</v>
      </c>
      <c r="H69" s="114" t="s">
        <v>34</v>
      </c>
      <c r="I69" s="114"/>
      <c r="J69" s="114">
        <v>20</v>
      </c>
      <c r="K69" s="124" t="s">
        <v>51</v>
      </c>
      <c r="L69" s="124"/>
      <c r="M69" s="124"/>
      <c r="N69" s="124" t="s">
        <v>34</v>
      </c>
      <c r="O69" s="124"/>
      <c r="P69" s="124" t="s">
        <v>34</v>
      </c>
      <c r="Q69" s="124">
        <v>25</v>
      </c>
      <c r="R69" s="124"/>
      <c r="S69" s="124" t="s">
        <v>34</v>
      </c>
      <c r="T69" s="116"/>
      <c r="U69" s="119" t="s">
        <v>91</v>
      </c>
      <c r="V69" s="114"/>
      <c r="W69" s="120"/>
    </row>
    <row r="70" spans="1:23" s="105" customFormat="1" x14ac:dyDescent="0.25">
      <c r="A70" s="47"/>
      <c r="B70" s="102">
        <v>141710</v>
      </c>
      <c r="C70" s="47"/>
      <c r="D70" s="47"/>
      <c r="E70" s="47"/>
      <c r="F70" s="71"/>
      <c r="G70" s="71"/>
      <c r="H70" s="47"/>
      <c r="I70" s="47"/>
      <c r="J70" s="47"/>
      <c r="K70" s="111"/>
      <c r="L70" s="111"/>
      <c r="M70" s="111"/>
      <c r="N70" s="111"/>
      <c r="O70" s="111"/>
      <c r="P70" s="111"/>
      <c r="Q70" s="111"/>
      <c r="R70" s="111"/>
      <c r="S70" s="111"/>
      <c r="T70" s="71"/>
      <c r="U70" s="108"/>
      <c r="V70" s="47"/>
      <c r="W70" s="104"/>
    </row>
    <row r="71" spans="1:23" s="105" customFormat="1" x14ac:dyDescent="0.25">
      <c r="A71" s="47"/>
      <c r="B71" s="102">
        <v>141880</v>
      </c>
      <c r="C71" s="47"/>
      <c r="D71" s="47"/>
      <c r="E71" s="47"/>
      <c r="F71" s="71"/>
      <c r="G71" s="71"/>
      <c r="H71" s="47"/>
      <c r="I71" s="47"/>
      <c r="J71" s="47"/>
      <c r="K71" s="111"/>
      <c r="L71" s="111"/>
      <c r="M71" s="111"/>
      <c r="N71" s="111"/>
      <c r="O71" s="111"/>
      <c r="P71" s="111"/>
      <c r="Q71" s="111"/>
      <c r="R71" s="111"/>
      <c r="S71" s="111"/>
      <c r="T71" s="71"/>
      <c r="U71" s="108"/>
      <c r="V71" s="47"/>
      <c r="W71" s="104"/>
    </row>
    <row r="72" spans="1:23" s="105" customFormat="1" x14ac:dyDescent="0.25">
      <c r="A72" s="47"/>
      <c r="B72" s="102">
        <v>141900</v>
      </c>
      <c r="C72" s="47"/>
      <c r="D72" s="47"/>
      <c r="E72" s="47"/>
      <c r="F72" s="71"/>
      <c r="G72" s="71"/>
      <c r="H72" s="47"/>
      <c r="I72" s="47"/>
      <c r="J72" s="47"/>
      <c r="K72" s="111"/>
      <c r="L72" s="111"/>
      <c r="M72" s="111"/>
      <c r="N72" s="111"/>
      <c r="O72" s="111"/>
      <c r="P72" s="111"/>
      <c r="Q72" s="111"/>
      <c r="R72" s="111"/>
      <c r="S72" s="111"/>
      <c r="T72" s="71"/>
      <c r="U72" s="108"/>
      <c r="V72" s="47"/>
      <c r="W72" s="104"/>
    </row>
    <row r="73" spans="1:23" s="105" customFormat="1" x14ac:dyDescent="0.25">
      <c r="A73" s="47"/>
      <c r="B73" s="102">
        <v>142040</v>
      </c>
      <c r="C73" s="47"/>
      <c r="D73" s="47"/>
      <c r="E73" s="47"/>
      <c r="F73" s="71"/>
      <c r="G73" s="71"/>
      <c r="H73" s="47"/>
      <c r="I73" s="47"/>
      <c r="J73" s="47"/>
      <c r="K73" s="111"/>
      <c r="L73" s="111"/>
      <c r="M73" s="111"/>
      <c r="N73" s="111"/>
      <c r="O73" s="111"/>
      <c r="P73" s="111"/>
      <c r="Q73" s="111"/>
      <c r="R73" s="111"/>
      <c r="S73" s="111"/>
      <c r="T73" s="71"/>
      <c r="U73" s="108"/>
      <c r="V73" s="47"/>
      <c r="W73" s="104"/>
    </row>
    <row r="74" spans="1:23" s="105" customFormat="1" x14ac:dyDescent="0.25">
      <c r="A74" s="47"/>
      <c r="B74" s="102">
        <v>142380</v>
      </c>
      <c r="C74" s="47"/>
      <c r="D74" s="47"/>
      <c r="E74" s="47"/>
      <c r="F74" s="71"/>
      <c r="G74" s="71"/>
      <c r="H74" s="47"/>
      <c r="I74" s="47"/>
      <c r="J74" s="47"/>
      <c r="K74" s="111"/>
      <c r="L74" s="111"/>
      <c r="M74" s="111"/>
      <c r="N74" s="111"/>
      <c r="O74" s="111"/>
      <c r="P74" s="111"/>
      <c r="Q74" s="111"/>
      <c r="R74" s="111"/>
      <c r="S74" s="111"/>
      <c r="T74" s="71"/>
      <c r="U74" s="108"/>
      <c r="V74" s="47"/>
      <c r="W74" s="104"/>
    </row>
    <row r="75" spans="1:23" s="105" customFormat="1" x14ac:dyDescent="0.25">
      <c r="A75" s="47"/>
      <c r="B75" s="102">
        <v>142710</v>
      </c>
      <c r="C75" s="47"/>
      <c r="D75" s="47"/>
      <c r="E75" s="47"/>
      <c r="F75" s="71"/>
      <c r="G75" s="71"/>
      <c r="H75" s="47"/>
      <c r="I75" s="47"/>
      <c r="J75" s="47"/>
      <c r="K75" s="111"/>
      <c r="L75" s="111"/>
      <c r="M75" s="111"/>
      <c r="N75" s="111"/>
      <c r="O75" s="111"/>
      <c r="P75" s="111"/>
      <c r="Q75" s="111"/>
      <c r="R75" s="111"/>
      <c r="S75" s="111"/>
      <c r="T75" s="71"/>
      <c r="U75" s="108"/>
      <c r="V75" s="47"/>
      <c r="W75" s="104"/>
    </row>
    <row r="76" spans="1:23" s="105" customFormat="1" x14ac:dyDescent="0.25">
      <c r="A76" s="47"/>
      <c r="B76" s="102">
        <v>143050</v>
      </c>
      <c r="C76" s="47"/>
      <c r="D76" s="47"/>
      <c r="E76" s="47"/>
      <c r="F76" s="71"/>
      <c r="G76" s="71"/>
      <c r="H76" s="47"/>
      <c r="I76" s="47"/>
      <c r="J76" s="47"/>
      <c r="K76" s="111"/>
      <c r="L76" s="111"/>
      <c r="M76" s="111"/>
      <c r="N76" s="111"/>
      <c r="O76" s="111"/>
      <c r="P76" s="111"/>
      <c r="Q76" s="111"/>
      <c r="R76" s="111"/>
      <c r="S76" s="111"/>
      <c r="T76" s="71"/>
      <c r="U76" s="108"/>
      <c r="V76" s="47"/>
      <c r="W76" s="104"/>
    </row>
    <row r="77" spans="1:23" x14ac:dyDescent="0.25">
      <c r="A77" s="21">
        <f>+A69+1</f>
        <v>31</v>
      </c>
      <c r="B77" s="22">
        <v>143180</v>
      </c>
      <c r="C77" s="21"/>
      <c r="D77" s="21" t="s">
        <v>34</v>
      </c>
      <c r="E77" s="21" t="s">
        <v>39</v>
      </c>
      <c r="F77" s="23"/>
      <c r="G77" s="23">
        <f>B77-B69</f>
        <v>1510</v>
      </c>
      <c r="H77" s="21" t="s">
        <v>34</v>
      </c>
      <c r="I77" s="47"/>
      <c r="J77" s="39">
        <v>60</v>
      </c>
      <c r="K77" s="36" t="s">
        <v>51</v>
      </c>
      <c r="L77" s="36"/>
      <c r="M77" s="36"/>
      <c r="N77" s="36" t="s">
        <v>34</v>
      </c>
      <c r="O77" s="36"/>
      <c r="P77" s="36" t="s">
        <v>34</v>
      </c>
      <c r="Q77" s="36">
        <v>20</v>
      </c>
      <c r="R77" s="36"/>
      <c r="S77" s="36" t="s">
        <v>34</v>
      </c>
      <c r="T77" s="23"/>
      <c r="U77" s="25" t="s">
        <v>92</v>
      </c>
      <c r="V77" s="21"/>
    </row>
    <row r="78" spans="1:23" s="105" customFormat="1" x14ac:dyDescent="0.25">
      <c r="A78" s="47"/>
      <c r="B78" s="102">
        <v>143660</v>
      </c>
      <c r="C78" s="47"/>
      <c r="D78" s="47"/>
      <c r="E78" s="47"/>
      <c r="F78" s="71"/>
      <c r="G78" s="71"/>
      <c r="H78" s="47"/>
      <c r="I78" s="47"/>
      <c r="J78" s="47"/>
      <c r="K78" s="111"/>
      <c r="L78" s="111"/>
      <c r="M78" s="111"/>
      <c r="N78" s="111"/>
      <c r="O78" s="111"/>
      <c r="P78" s="111"/>
      <c r="Q78" s="111"/>
      <c r="R78" s="111"/>
      <c r="S78" s="111"/>
      <c r="T78" s="71"/>
      <c r="U78" s="108"/>
      <c r="V78" s="47"/>
      <c r="W78" s="104"/>
    </row>
    <row r="79" spans="1:23" s="105" customFormat="1" x14ac:dyDescent="0.25">
      <c r="A79" s="125"/>
      <c r="B79" s="126">
        <v>143890</v>
      </c>
      <c r="C79" s="47"/>
      <c r="D79" s="47"/>
      <c r="E79" s="47"/>
      <c r="F79" s="71"/>
      <c r="G79" s="71"/>
      <c r="H79" s="47"/>
      <c r="I79" s="47"/>
      <c r="J79" s="47"/>
      <c r="K79" s="111"/>
      <c r="L79" s="111"/>
      <c r="M79" s="111"/>
      <c r="N79" s="111"/>
      <c r="O79" s="111"/>
      <c r="P79" s="111"/>
      <c r="Q79" s="111"/>
      <c r="R79" s="111"/>
      <c r="S79" s="111"/>
      <c r="T79" s="71"/>
      <c r="U79" s="108"/>
      <c r="V79" s="47"/>
      <c r="W79" s="104"/>
    </row>
    <row r="80" spans="1:23" x14ac:dyDescent="0.25">
      <c r="A80" s="224" t="s">
        <v>46</v>
      </c>
      <c r="B80" s="225"/>
      <c r="C80" s="28">
        <f>COUNTA(C53:C77)</f>
        <v>2</v>
      </c>
      <c r="D80" s="28">
        <f>COUNTA(D53:D77)</f>
        <v>3</v>
      </c>
      <c r="E80" s="28">
        <f>COUNTA(E53:E77)</f>
        <v>5</v>
      </c>
      <c r="F80" s="28"/>
      <c r="G80" s="28"/>
      <c r="H80" s="28">
        <f>COUNTA(H53:H77)</f>
        <v>5</v>
      </c>
      <c r="I80" s="28">
        <f>COUNTA(I53:I77)</f>
        <v>0</v>
      </c>
      <c r="J80" s="39"/>
      <c r="K80" s="36"/>
      <c r="L80" s="36"/>
      <c r="M80" s="36"/>
      <c r="N80" s="36"/>
      <c r="O80" s="36"/>
      <c r="P80" s="36"/>
      <c r="Q80" s="36"/>
      <c r="R80" s="36"/>
      <c r="S80" s="36"/>
      <c r="T80" s="36"/>
      <c r="U80" s="28"/>
      <c r="V80" s="28"/>
    </row>
    <row r="81" spans="1:23" ht="26.25" customHeight="1" x14ac:dyDescent="0.25">
      <c r="A81" s="218" t="s">
        <v>93</v>
      </c>
      <c r="B81" s="218"/>
      <c r="C81" s="218"/>
      <c r="D81" s="218"/>
      <c r="E81" s="218"/>
      <c r="F81" s="218"/>
      <c r="G81" s="218"/>
      <c r="H81" s="218"/>
      <c r="I81" s="218"/>
      <c r="J81" s="218"/>
      <c r="K81" s="218"/>
      <c r="L81" s="218"/>
      <c r="M81" s="218"/>
      <c r="N81" s="218"/>
      <c r="O81" s="218"/>
      <c r="P81" s="218"/>
      <c r="Q81" s="218"/>
      <c r="R81" s="218"/>
      <c r="S81" s="218"/>
      <c r="T81" s="218"/>
      <c r="U81" s="218"/>
      <c r="V81" s="20"/>
    </row>
    <row r="82" spans="1:23" s="105" customFormat="1" x14ac:dyDescent="0.25">
      <c r="A82" s="127"/>
      <c r="B82" s="102">
        <v>144000</v>
      </c>
      <c r="C82" s="127"/>
      <c r="D82" s="127"/>
      <c r="E82" s="127"/>
      <c r="F82" s="127"/>
      <c r="G82" s="127"/>
      <c r="H82" s="127"/>
      <c r="I82" s="127"/>
      <c r="J82" s="127"/>
      <c r="K82" s="127"/>
      <c r="L82" s="127"/>
      <c r="M82" s="127"/>
      <c r="N82" s="127"/>
      <c r="O82" s="127"/>
      <c r="P82" s="127"/>
      <c r="Q82" s="127"/>
      <c r="R82" s="127"/>
      <c r="S82" s="127"/>
      <c r="T82" s="127"/>
      <c r="U82" s="127"/>
      <c r="V82" s="128"/>
      <c r="W82" s="104"/>
    </row>
    <row r="83" spans="1:23" x14ac:dyDescent="0.25">
      <c r="A83" s="21">
        <f>+A77+1</f>
        <v>32</v>
      </c>
      <c r="B83" s="22">
        <v>144220</v>
      </c>
      <c r="C83" s="21" t="s">
        <v>34</v>
      </c>
      <c r="D83" s="21"/>
      <c r="E83" s="21" t="s">
        <v>39</v>
      </c>
      <c r="F83" s="23"/>
      <c r="G83" s="23"/>
      <c r="H83" s="21" t="s">
        <v>34</v>
      </c>
      <c r="I83" s="21"/>
      <c r="J83" s="39">
        <v>50</v>
      </c>
      <c r="K83" s="36" t="s">
        <v>51</v>
      </c>
      <c r="L83" s="36"/>
      <c r="M83" s="36"/>
      <c r="N83" s="36" t="s">
        <v>34</v>
      </c>
      <c r="O83" s="36"/>
      <c r="P83" s="36" t="s">
        <v>34</v>
      </c>
      <c r="Q83" s="36">
        <v>15</v>
      </c>
      <c r="R83" s="36"/>
      <c r="S83" s="36" t="s">
        <v>34</v>
      </c>
      <c r="T83" s="39"/>
      <c r="U83" s="25" t="s">
        <v>94</v>
      </c>
      <c r="V83" s="21"/>
    </row>
    <row r="84" spans="1:23" x14ac:dyDescent="0.25">
      <c r="A84" s="21">
        <f t="shared" ref="A84:A111" si="5">+A83+1</f>
        <v>33</v>
      </c>
      <c r="B84" s="22">
        <v>144500</v>
      </c>
      <c r="C84" s="21" t="s">
        <v>34</v>
      </c>
      <c r="D84" s="21"/>
      <c r="E84" s="21" t="s">
        <v>39</v>
      </c>
      <c r="F84" s="23">
        <f>B84-B83</f>
        <v>280</v>
      </c>
      <c r="G84" s="23"/>
      <c r="H84" s="21"/>
      <c r="I84" s="21" t="s">
        <v>34</v>
      </c>
      <c r="J84" s="39"/>
      <c r="K84" s="36"/>
      <c r="L84" s="36"/>
      <c r="M84" s="36"/>
      <c r="N84" s="36"/>
      <c r="O84" s="36"/>
      <c r="P84" s="36"/>
      <c r="Q84" s="36"/>
      <c r="R84" s="36"/>
      <c r="S84" s="36"/>
      <c r="T84" s="36"/>
      <c r="U84" s="25" t="s">
        <v>95</v>
      </c>
      <c r="V84" s="21"/>
    </row>
    <row r="85" spans="1:23" x14ac:dyDescent="0.25">
      <c r="A85" s="21"/>
      <c r="B85" s="102">
        <v>144550</v>
      </c>
      <c r="C85" s="21"/>
      <c r="D85" s="21"/>
      <c r="E85" s="21"/>
      <c r="F85" s="23"/>
      <c r="G85" s="23"/>
      <c r="H85" s="21"/>
      <c r="I85" s="21"/>
      <c r="J85" s="39"/>
      <c r="K85" s="36"/>
      <c r="L85" s="36"/>
      <c r="M85" s="36"/>
      <c r="N85" s="36"/>
      <c r="O85" s="36"/>
      <c r="P85" s="36"/>
      <c r="Q85" s="36"/>
      <c r="R85" s="36"/>
      <c r="S85" s="36"/>
      <c r="T85" s="36"/>
      <c r="U85" s="25"/>
      <c r="V85" s="21"/>
    </row>
    <row r="86" spans="1:23" ht="25.5" x14ac:dyDescent="0.25">
      <c r="A86" s="21">
        <f>+A84+1</f>
        <v>34</v>
      </c>
      <c r="B86" s="22">
        <v>144690</v>
      </c>
      <c r="C86" s="21" t="s">
        <v>34</v>
      </c>
      <c r="D86" s="21"/>
      <c r="E86" s="21" t="s">
        <v>39</v>
      </c>
      <c r="F86" s="23">
        <f>B86-B83</f>
        <v>470</v>
      </c>
      <c r="G86" s="23"/>
      <c r="H86" s="21" t="s">
        <v>34</v>
      </c>
      <c r="I86" s="21"/>
      <c r="J86" s="39">
        <v>100</v>
      </c>
      <c r="K86" s="36" t="s">
        <v>51</v>
      </c>
      <c r="L86" s="36"/>
      <c r="M86" s="36"/>
      <c r="N86" s="36" t="s">
        <v>34</v>
      </c>
      <c r="O86" s="36"/>
      <c r="P86" s="36" t="s">
        <v>34</v>
      </c>
      <c r="Q86" s="36">
        <v>50</v>
      </c>
      <c r="R86" s="36" t="s">
        <v>34</v>
      </c>
      <c r="S86" s="36"/>
      <c r="T86" s="36"/>
      <c r="U86" s="25" t="s">
        <v>96</v>
      </c>
      <c r="V86" s="21"/>
    </row>
    <row r="87" spans="1:23" s="105" customFormat="1" x14ac:dyDescent="0.25">
      <c r="A87" s="47"/>
      <c r="B87" s="102">
        <v>144820</v>
      </c>
      <c r="C87" s="47"/>
      <c r="D87" s="47"/>
      <c r="E87" s="47"/>
      <c r="F87" s="71"/>
      <c r="G87" s="71"/>
      <c r="H87" s="47"/>
      <c r="I87" s="47"/>
      <c r="J87" s="47"/>
      <c r="K87" s="111"/>
      <c r="L87" s="111"/>
      <c r="M87" s="111"/>
      <c r="N87" s="111"/>
      <c r="O87" s="111"/>
      <c r="P87" s="111"/>
      <c r="Q87" s="111"/>
      <c r="R87" s="111"/>
      <c r="S87" s="111"/>
      <c r="T87" s="111"/>
      <c r="U87" s="108"/>
      <c r="V87" s="47"/>
      <c r="W87" s="104"/>
    </row>
    <row r="88" spans="1:23" s="105" customFormat="1" x14ac:dyDescent="0.25">
      <c r="A88" s="47"/>
      <c r="B88" s="102">
        <v>145000</v>
      </c>
      <c r="C88" s="47"/>
      <c r="D88" s="47"/>
      <c r="E88" s="47"/>
      <c r="F88" s="71"/>
      <c r="G88" s="71"/>
      <c r="H88" s="47"/>
      <c r="I88" s="47"/>
      <c r="J88" s="47"/>
      <c r="K88" s="111"/>
      <c r="L88" s="111"/>
      <c r="M88" s="111"/>
      <c r="N88" s="111"/>
      <c r="O88" s="111"/>
      <c r="P88" s="111"/>
      <c r="Q88" s="111"/>
      <c r="R88" s="111"/>
      <c r="S88" s="111"/>
      <c r="T88" s="111"/>
      <c r="U88" s="108"/>
      <c r="V88" s="47"/>
      <c r="W88" s="104"/>
    </row>
    <row r="89" spans="1:23" s="121" customFormat="1" x14ac:dyDescent="0.25">
      <c r="A89" s="114">
        <f>+A86+1</f>
        <v>35</v>
      </c>
      <c r="B89" s="115">
        <v>145450</v>
      </c>
      <c r="C89" s="114"/>
      <c r="D89" s="114" t="s">
        <v>34</v>
      </c>
      <c r="E89" s="114" t="s">
        <v>39</v>
      </c>
      <c r="F89" s="116"/>
      <c r="G89" s="116">
        <f>B89-B77</f>
        <v>2270</v>
      </c>
      <c r="H89" s="114" t="s">
        <v>34</v>
      </c>
      <c r="I89" s="114"/>
      <c r="J89" s="117">
        <v>10</v>
      </c>
      <c r="K89" s="118" t="s">
        <v>51</v>
      </c>
      <c r="L89" s="118"/>
      <c r="M89" s="118"/>
      <c r="N89" s="118" t="s">
        <v>34</v>
      </c>
      <c r="O89" s="118"/>
      <c r="P89" s="118" t="s">
        <v>34</v>
      </c>
      <c r="Q89" s="118">
        <v>30</v>
      </c>
      <c r="R89" s="118"/>
      <c r="S89" s="118" t="s">
        <v>34</v>
      </c>
      <c r="T89" s="116"/>
      <c r="U89" s="119" t="s">
        <v>97</v>
      </c>
      <c r="V89" s="114"/>
      <c r="W89" s="120"/>
    </row>
    <row r="90" spans="1:23" x14ac:dyDescent="0.25">
      <c r="A90" s="21">
        <f t="shared" si="5"/>
        <v>36</v>
      </c>
      <c r="B90" s="220">
        <v>145600</v>
      </c>
      <c r="C90" s="21" t="s">
        <v>34</v>
      </c>
      <c r="D90" s="21"/>
      <c r="E90" s="226" t="s">
        <v>77</v>
      </c>
      <c r="F90" s="23">
        <f>+B90-B83</f>
        <v>1380</v>
      </c>
      <c r="G90" s="23"/>
      <c r="H90" s="21"/>
      <c r="I90" s="21" t="s">
        <v>34</v>
      </c>
      <c r="J90" s="39"/>
      <c r="K90" s="36"/>
      <c r="L90" s="36"/>
      <c r="M90" s="36"/>
      <c r="N90" s="36"/>
      <c r="O90" s="36"/>
      <c r="P90" s="36"/>
      <c r="Q90" s="36"/>
      <c r="R90" s="36"/>
      <c r="S90" s="36"/>
      <c r="T90" s="36"/>
      <c r="U90" s="228" t="s">
        <v>98</v>
      </c>
      <c r="V90" s="21"/>
    </row>
    <row r="91" spans="1:23" ht="15" customHeight="1" x14ac:dyDescent="0.25">
      <c r="A91" s="21">
        <f t="shared" si="5"/>
        <v>37</v>
      </c>
      <c r="B91" s="220"/>
      <c r="C91" s="21"/>
      <c r="D91" s="21" t="s">
        <v>34</v>
      </c>
      <c r="E91" s="227"/>
      <c r="F91" s="23"/>
      <c r="G91" s="23">
        <f>B90-B89</f>
        <v>150</v>
      </c>
      <c r="H91" s="21"/>
      <c r="I91" s="21" t="s">
        <v>34</v>
      </c>
      <c r="J91" s="39"/>
      <c r="K91" s="36"/>
      <c r="L91" s="36"/>
      <c r="M91" s="36"/>
      <c r="N91" s="36"/>
      <c r="O91" s="36"/>
      <c r="P91" s="36"/>
      <c r="Q91" s="36"/>
      <c r="R91" s="36"/>
      <c r="S91" s="36"/>
      <c r="T91" s="36"/>
      <c r="U91" s="228"/>
      <c r="V91" s="21"/>
    </row>
    <row r="92" spans="1:23" x14ac:dyDescent="0.25">
      <c r="A92" s="21">
        <f t="shared" si="5"/>
        <v>38</v>
      </c>
      <c r="B92" s="22">
        <v>145800</v>
      </c>
      <c r="C92" s="21" t="s">
        <v>34</v>
      </c>
      <c r="D92" s="21"/>
      <c r="E92" s="21" t="s">
        <v>39</v>
      </c>
      <c r="F92" s="23">
        <f>+B92-B90</f>
        <v>200</v>
      </c>
      <c r="G92" s="23"/>
      <c r="H92" s="21"/>
      <c r="I92" s="21" t="s">
        <v>34</v>
      </c>
      <c r="J92" s="39"/>
      <c r="K92" s="36"/>
      <c r="L92" s="36"/>
      <c r="M92" s="36"/>
      <c r="N92" s="36"/>
      <c r="O92" s="36"/>
      <c r="P92" s="36"/>
      <c r="Q92" s="36"/>
      <c r="R92" s="36"/>
      <c r="S92" s="36"/>
      <c r="T92" s="36"/>
      <c r="U92" s="228"/>
      <c r="V92" s="21"/>
    </row>
    <row r="93" spans="1:23" x14ac:dyDescent="0.25">
      <c r="A93" s="21">
        <f t="shared" si="5"/>
        <v>39</v>
      </c>
      <c r="B93" s="22">
        <v>145958</v>
      </c>
      <c r="C93" s="21" t="s">
        <v>34</v>
      </c>
      <c r="D93" s="21"/>
      <c r="E93" s="21" t="s">
        <v>39</v>
      </c>
      <c r="F93" s="23">
        <f>+B93-B90</f>
        <v>358</v>
      </c>
      <c r="G93" s="23"/>
      <c r="H93" s="21"/>
      <c r="I93" s="21" t="s">
        <v>34</v>
      </c>
      <c r="J93" s="39"/>
      <c r="K93" s="36"/>
      <c r="L93" s="36"/>
      <c r="M93" s="36"/>
      <c r="N93" s="36"/>
      <c r="O93" s="36"/>
      <c r="P93" s="36"/>
      <c r="Q93" s="36"/>
      <c r="R93" s="36"/>
      <c r="S93" s="36"/>
      <c r="T93" s="36"/>
      <c r="U93" s="228"/>
      <c r="V93" s="21"/>
    </row>
    <row r="94" spans="1:23" s="121" customFormat="1" ht="25.5" x14ac:dyDescent="0.25">
      <c r="A94" s="114">
        <f t="shared" si="5"/>
        <v>40</v>
      </c>
      <c r="B94" s="115">
        <v>146200</v>
      </c>
      <c r="C94" s="114" t="s">
        <v>34</v>
      </c>
      <c r="D94" s="114"/>
      <c r="E94" s="114" t="s">
        <v>39</v>
      </c>
      <c r="F94" s="116">
        <f>+B94-B90</f>
        <v>600</v>
      </c>
      <c r="G94" s="116"/>
      <c r="H94" s="114" t="s">
        <v>34</v>
      </c>
      <c r="I94" s="114"/>
      <c r="J94" s="117">
        <v>10</v>
      </c>
      <c r="K94" s="118" t="s">
        <v>51</v>
      </c>
      <c r="L94" s="118"/>
      <c r="M94" s="118"/>
      <c r="N94" s="118" t="s">
        <v>34</v>
      </c>
      <c r="O94" s="118"/>
      <c r="P94" s="118" t="s">
        <v>34</v>
      </c>
      <c r="Q94" s="118">
        <v>25</v>
      </c>
      <c r="R94" s="118"/>
      <c r="S94" s="118" t="s">
        <v>34</v>
      </c>
      <c r="T94" s="116"/>
      <c r="U94" s="119" t="s">
        <v>99</v>
      </c>
      <c r="V94" s="114"/>
      <c r="W94" s="120"/>
    </row>
    <row r="95" spans="1:23" ht="25.5" x14ac:dyDescent="0.25">
      <c r="A95" s="21">
        <f t="shared" si="5"/>
        <v>41</v>
      </c>
      <c r="B95" s="22">
        <v>146385</v>
      </c>
      <c r="C95" s="21"/>
      <c r="D95" s="21" t="s">
        <v>34</v>
      </c>
      <c r="E95" s="21" t="s">
        <v>39</v>
      </c>
      <c r="F95" s="23"/>
      <c r="G95" s="23">
        <f>B95-B89</f>
        <v>935</v>
      </c>
      <c r="H95" s="21"/>
      <c r="I95" s="21" t="s">
        <v>34</v>
      </c>
      <c r="J95" s="39"/>
      <c r="K95" s="36"/>
      <c r="L95" s="36"/>
      <c r="M95" s="36"/>
      <c r="N95" s="36"/>
      <c r="O95" s="36"/>
      <c r="P95" s="36"/>
      <c r="Q95" s="36"/>
      <c r="R95" s="36"/>
      <c r="S95" s="36"/>
      <c r="T95" s="36"/>
      <c r="U95" s="25" t="s">
        <v>98</v>
      </c>
      <c r="V95" s="21"/>
    </row>
    <row r="96" spans="1:23" s="105" customFormat="1" x14ac:dyDescent="0.25">
      <c r="A96" s="47"/>
      <c r="B96" s="102">
        <v>146680</v>
      </c>
      <c r="C96" s="47"/>
      <c r="D96" s="47"/>
      <c r="E96" s="47"/>
      <c r="F96" s="71"/>
      <c r="G96" s="71"/>
      <c r="H96" s="47"/>
      <c r="I96" s="47"/>
      <c r="J96" s="47"/>
      <c r="K96" s="111"/>
      <c r="L96" s="111"/>
      <c r="M96" s="111"/>
      <c r="N96" s="111"/>
      <c r="O96" s="111"/>
      <c r="P96" s="111"/>
      <c r="Q96" s="111"/>
      <c r="R96" s="111"/>
      <c r="S96" s="111"/>
      <c r="T96" s="111"/>
      <c r="U96" s="108"/>
      <c r="V96" s="47"/>
      <c r="W96" s="104"/>
    </row>
    <row r="97" spans="1:23" s="53" customFormat="1" x14ac:dyDescent="0.25">
      <c r="A97" s="21">
        <f>+A95+1</f>
        <v>42</v>
      </c>
      <c r="B97" s="48">
        <v>146800</v>
      </c>
      <c r="C97" s="49" t="s">
        <v>34</v>
      </c>
      <c r="D97" s="49"/>
      <c r="E97" s="49" t="s">
        <v>39</v>
      </c>
      <c r="F97" s="49">
        <f>B97-B90</f>
        <v>1200</v>
      </c>
      <c r="G97" s="49"/>
      <c r="H97" s="49" t="s">
        <v>34</v>
      </c>
      <c r="I97" s="49"/>
      <c r="J97" s="39">
        <v>10</v>
      </c>
      <c r="K97" s="36" t="s">
        <v>51</v>
      </c>
      <c r="L97" s="36"/>
      <c r="M97" s="36"/>
      <c r="N97" s="36" t="s">
        <v>34</v>
      </c>
      <c r="O97" s="36"/>
      <c r="P97" s="36" t="s">
        <v>34</v>
      </c>
      <c r="Q97" s="36">
        <v>25</v>
      </c>
      <c r="R97" s="36"/>
      <c r="S97" s="36" t="s">
        <v>34</v>
      </c>
      <c r="T97" s="36"/>
      <c r="U97" s="50" t="s">
        <v>100</v>
      </c>
      <c r="V97" s="51"/>
      <c r="W97" s="52"/>
    </row>
    <row r="98" spans="1:23" ht="38.25" x14ac:dyDescent="0.25">
      <c r="A98" s="21">
        <f>+A97+1</f>
        <v>43</v>
      </c>
      <c r="B98" s="22">
        <v>147150</v>
      </c>
      <c r="C98" s="24"/>
      <c r="D98" s="24" t="s">
        <v>34</v>
      </c>
      <c r="E98" s="24" t="s">
        <v>39</v>
      </c>
      <c r="F98" s="24"/>
      <c r="G98" s="24">
        <f>B98-B89</f>
        <v>1700</v>
      </c>
      <c r="H98" s="24"/>
      <c r="I98" s="24" t="s">
        <v>34</v>
      </c>
      <c r="J98" s="39"/>
      <c r="K98" s="36"/>
      <c r="L98" s="36"/>
      <c r="M98" s="36"/>
      <c r="N98" s="36"/>
      <c r="O98" s="36"/>
      <c r="P98" s="36"/>
      <c r="Q98" s="36"/>
      <c r="R98" s="36"/>
      <c r="S98" s="36"/>
      <c r="T98" s="36"/>
      <c r="U98" s="54" t="s">
        <v>101</v>
      </c>
      <c r="V98" s="23"/>
    </row>
    <row r="99" spans="1:23" ht="25.5" x14ac:dyDescent="0.25">
      <c r="A99" s="21">
        <f>A98+1</f>
        <v>44</v>
      </c>
      <c r="B99" s="22">
        <v>147330</v>
      </c>
      <c r="C99" s="21"/>
      <c r="D99" s="21" t="s">
        <v>34</v>
      </c>
      <c r="E99" s="21" t="s">
        <v>39</v>
      </c>
      <c r="F99" s="21"/>
      <c r="G99" s="23">
        <f>B99-B98</f>
        <v>180</v>
      </c>
      <c r="H99" s="21" t="s">
        <v>34</v>
      </c>
      <c r="I99" s="21"/>
      <c r="J99" s="39">
        <v>35</v>
      </c>
      <c r="K99" s="36" t="s">
        <v>51</v>
      </c>
      <c r="L99" s="36"/>
      <c r="M99" s="36"/>
      <c r="N99" s="36" t="s">
        <v>34</v>
      </c>
      <c r="O99" s="36"/>
      <c r="P99" s="36" t="s">
        <v>34</v>
      </c>
      <c r="Q99" s="36">
        <v>25</v>
      </c>
      <c r="R99" s="36"/>
      <c r="S99" s="36" t="s">
        <v>34</v>
      </c>
      <c r="T99" s="36"/>
      <c r="U99" s="55" t="s">
        <v>98</v>
      </c>
      <c r="V99" s="21"/>
    </row>
    <row r="100" spans="1:23" s="121" customFormat="1" ht="20.100000000000001" customHeight="1" x14ac:dyDescent="0.25">
      <c r="A100" s="114">
        <f t="shared" si="5"/>
        <v>45</v>
      </c>
      <c r="B100" s="115">
        <v>147550</v>
      </c>
      <c r="C100" s="114" t="s">
        <v>34</v>
      </c>
      <c r="D100" s="114"/>
      <c r="E100" s="114" t="s">
        <v>39</v>
      </c>
      <c r="F100" s="116">
        <f>B100-B97</f>
        <v>750</v>
      </c>
      <c r="G100" s="116"/>
      <c r="H100" s="114" t="s">
        <v>34</v>
      </c>
      <c r="I100" s="114"/>
      <c r="J100" s="117">
        <v>5</v>
      </c>
      <c r="K100" s="118" t="s">
        <v>40</v>
      </c>
      <c r="L100" s="118"/>
      <c r="M100" s="118"/>
      <c r="N100" s="118" t="s">
        <v>34</v>
      </c>
      <c r="O100" s="118"/>
      <c r="P100" s="118" t="s">
        <v>34</v>
      </c>
      <c r="Q100" s="118">
        <v>25</v>
      </c>
      <c r="R100" s="118"/>
      <c r="S100" s="118" t="s">
        <v>34</v>
      </c>
      <c r="T100" s="116"/>
      <c r="U100" s="129" t="s">
        <v>102</v>
      </c>
      <c r="V100" s="114"/>
      <c r="W100" s="120"/>
    </row>
    <row r="101" spans="1:23" ht="20.100000000000001" customHeight="1" x14ac:dyDescent="0.25">
      <c r="A101" s="21">
        <f>+A100+1</f>
        <v>46</v>
      </c>
      <c r="B101" s="22">
        <v>147900</v>
      </c>
      <c r="C101" s="21"/>
      <c r="D101" s="21" t="s">
        <v>34</v>
      </c>
      <c r="E101" s="21" t="s">
        <v>39</v>
      </c>
      <c r="F101" s="23"/>
      <c r="G101" s="23">
        <f>B101-B98</f>
        <v>750</v>
      </c>
      <c r="H101" s="21" t="s">
        <v>34</v>
      </c>
      <c r="I101" s="21"/>
      <c r="J101" s="39">
        <v>30</v>
      </c>
      <c r="K101" s="36" t="s">
        <v>51</v>
      </c>
      <c r="L101" s="36"/>
      <c r="M101" s="36"/>
      <c r="N101" s="36" t="s">
        <v>34</v>
      </c>
      <c r="O101" s="36"/>
      <c r="P101" s="36" t="s">
        <v>34</v>
      </c>
      <c r="Q101" s="36">
        <v>25</v>
      </c>
      <c r="R101" s="36"/>
      <c r="S101" s="36" t="s">
        <v>34</v>
      </c>
      <c r="T101" s="36"/>
      <c r="U101" s="55" t="s">
        <v>103</v>
      </c>
      <c r="V101" s="21"/>
    </row>
    <row r="102" spans="1:23" ht="25.5" x14ac:dyDescent="0.25">
      <c r="A102" s="21">
        <f>+A101+1</f>
        <v>47</v>
      </c>
      <c r="B102" s="22">
        <v>148220</v>
      </c>
      <c r="C102" s="21"/>
      <c r="D102" s="21" t="s">
        <v>34</v>
      </c>
      <c r="E102" s="21" t="s">
        <v>39</v>
      </c>
      <c r="F102" s="23"/>
      <c r="G102" s="23">
        <f>B102-B98</f>
        <v>1070</v>
      </c>
      <c r="H102" s="21" t="s">
        <v>34</v>
      </c>
      <c r="I102" s="21"/>
      <c r="J102" s="39">
        <v>25</v>
      </c>
      <c r="K102" s="36" t="s">
        <v>51</v>
      </c>
      <c r="L102" s="36"/>
      <c r="M102" s="36"/>
      <c r="N102" s="36" t="s">
        <v>34</v>
      </c>
      <c r="O102" s="36"/>
      <c r="P102" s="36" t="s">
        <v>34</v>
      </c>
      <c r="Q102" s="36">
        <v>25</v>
      </c>
      <c r="R102" s="36"/>
      <c r="S102" s="36" t="s">
        <v>34</v>
      </c>
      <c r="T102" s="39"/>
      <c r="U102" s="25" t="s">
        <v>104</v>
      </c>
      <c r="V102" s="21"/>
    </row>
    <row r="103" spans="1:23" ht="25.5" x14ac:dyDescent="0.25">
      <c r="A103" s="21">
        <f t="shared" si="5"/>
        <v>48</v>
      </c>
      <c r="B103" s="22">
        <v>148580</v>
      </c>
      <c r="C103" s="21" t="s">
        <v>34</v>
      </c>
      <c r="D103" s="21"/>
      <c r="E103" s="21" t="s">
        <v>39</v>
      </c>
      <c r="F103" s="23">
        <f>B103-B100</f>
        <v>1030</v>
      </c>
      <c r="G103" s="23"/>
      <c r="H103" s="21" t="s">
        <v>34</v>
      </c>
      <c r="I103" s="21"/>
      <c r="J103" s="39">
        <v>10</v>
      </c>
      <c r="K103" s="36" t="s">
        <v>51</v>
      </c>
      <c r="L103" s="36"/>
      <c r="M103" s="36"/>
      <c r="N103" s="36" t="s">
        <v>34</v>
      </c>
      <c r="O103" s="36"/>
      <c r="P103" s="36" t="s">
        <v>34</v>
      </c>
      <c r="Q103" s="36">
        <v>25</v>
      </c>
      <c r="R103" s="36"/>
      <c r="S103" s="36" t="s">
        <v>34</v>
      </c>
      <c r="T103" s="23"/>
      <c r="U103" s="25" t="s">
        <v>105</v>
      </c>
      <c r="V103" s="21"/>
    </row>
    <row r="104" spans="1:23" s="105" customFormat="1" x14ac:dyDescent="0.25">
      <c r="A104" s="47"/>
      <c r="B104" s="102">
        <v>148620</v>
      </c>
      <c r="C104" s="47"/>
      <c r="D104" s="47"/>
      <c r="E104" s="47"/>
      <c r="F104" s="71"/>
      <c r="G104" s="71"/>
      <c r="H104" s="47"/>
      <c r="I104" s="47"/>
      <c r="J104" s="47"/>
      <c r="K104" s="111"/>
      <c r="L104" s="111"/>
      <c r="M104" s="111"/>
      <c r="N104" s="111"/>
      <c r="O104" s="111"/>
      <c r="P104" s="111"/>
      <c r="Q104" s="111"/>
      <c r="R104" s="111"/>
      <c r="S104" s="111"/>
      <c r="T104" s="71"/>
      <c r="U104" s="108"/>
      <c r="V104" s="47"/>
      <c r="W104" s="104"/>
    </row>
    <row r="105" spans="1:23" ht="25.5" x14ac:dyDescent="0.25">
      <c r="A105" s="21">
        <f>A103+1</f>
        <v>49</v>
      </c>
      <c r="B105" s="22">
        <v>148675</v>
      </c>
      <c r="C105" s="24" t="s">
        <v>34</v>
      </c>
      <c r="D105" s="24"/>
      <c r="E105" s="24" t="s">
        <v>39</v>
      </c>
      <c r="F105" s="24">
        <f>B105-B93</f>
        <v>2717</v>
      </c>
      <c r="G105" s="24"/>
      <c r="H105" s="24"/>
      <c r="I105" s="24" t="s">
        <v>34</v>
      </c>
      <c r="J105" s="39"/>
      <c r="K105" s="36"/>
      <c r="L105" s="36"/>
      <c r="M105" s="36"/>
      <c r="N105" s="36"/>
      <c r="O105" s="36"/>
      <c r="P105" s="36"/>
      <c r="Q105" s="36"/>
      <c r="R105" s="36"/>
      <c r="S105" s="36"/>
      <c r="T105" s="36"/>
      <c r="U105" s="54" t="s">
        <v>106</v>
      </c>
      <c r="V105" s="23"/>
    </row>
    <row r="106" spans="1:23" s="105" customFormat="1" x14ac:dyDescent="0.25">
      <c r="A106" s="47"/>
      <c r="B106" s="102">
        <v>148700</v>
      </c>
      <c r="C106" s="106"/>
      <c r="D106" s="106"/>
      <c r="E106" s="106"/>
      <c r="F106" s="106"/>
      <c r="G106" s="106"/>
      <c r="H106" s="106"/>
      <c r="I106" s="106"/>
      <c r="J106" s="47"/>
      <c r="K106" s="111"/>
      <c r="L106" s="111"/>
      <c r="M106" s="111"/>
      <c r="N106" s="111"/>
      <c r="O106" s="111"/>
      <c r="P106" s="111"/>
      <c r="Q106" s="111"/>
      <c r="R106" s="111"/>
      <c r="S106" s="111"/>
      <c r="T106" s="111"/>
      <c r="U106" s="130"/>
      <c r="V106" s="71"/>
      <c r="W106" s="104"/>
    </row>
    <row r="107" spans="1:23" ht="42.75" customHeight="1" x14ac:dyDescent="0.25">
      <c r="A107" s="21">
        <f>+A105+1</f>
        <v>50</v>
      </c>
      <c r="B107" s="22">
        <v>148930</v>
      </c>
      <c r="C107" s="24"/>
      <c r="D107" s="24" t="s">
        <v>34</v>
      </c>
      <c r="E107" s="24" t="s">
        <v>39</v>
      </c>
      <c r="F107" s="24"/>
      <c r="G107" s="23">
        <f>B107-B102</f>
        <v>710</v>
      </c>
      <c r="H107" s="24"/>
      <c r="I107" s="24" t="s">
        <v>34</v>
      </c>
      <c r="J107" s="39"/>
      <c r="K107" s="36"/>
      <c r="L107" s="36"/>
      <c r="M107" s="36"/>
      <c r="N107" s="36"/>
      <c r="O107" s="36"/>
      <c r="P107" s="36"/>
      <c r="Q107" s="36"/>
      <c r="R107" s="36"/>
      <c r="S107" s="36"/>
      <c r="T107" s="36"/>
      <c r="U107" s="54" t="s">
        <v>107</v>
      </c>
      <c r="V107" s="23"/>
    </row>
    <row r="108" spans="1:23" ht="51" x14ac:dyDescent="0.25">
      <c r="A108" s="21">
        <f t="shared" si="5"/>
        <v>51</v>
      </c>
      <c r="B108" s="22">
        <v>149280</v>
      </c>
      <c r="C108" s="24"/>
      <c r="D108" s="24" t="s">
        <v>34</v>
      </c>
      <c r="E108" s="24" t="s">
        <v>39</v>
      </c>
      <c r="F108" s="24"/>
      <c r="G108" s="23">
        <f>B108-B102</f>
        <v>1060</v>
      </c>
      <c r="H108" s="24"/>
      <c r="I108" s="24" t="s">
        <v>34</v>
      </c>
      <c r="J108" s="39"/>
      <c r="K108" s="36"/>
      <c r="L108" s="36"/>
      <c r="M108" s="36"/>
      <c r="N108" s="36"/>
      <c r="O108" s="36"/>
      <c r="P108" s="36"/>
      <c r="Q108" s="36"/>
      <c r="R108" s="36"/>
      <c r="S108" s="36"/>
      <c r="T108" s="36"/>
      <c r="U108" s="54" t="s">
        <v>108</v>
      </c>
      <c r="V108" s="23"/>
    </row>
    <row r="109" spans="1:23" s="121" customFormat="1" ht="38.25" x14ac:dyDescent="0.25">
      <c r="A109" s="114">
        <f>+A108+1</f>
        <v>52</v>
      </c>
      <c r="B109" s="115">
        <v>149600</v>
      </c>
      <c r="C109" s="114" t="s">
        <v>34</v>
      </c>
      <c r="D109" s="114"/>
      <c r="E109" s="114" t="s">
        <v>39</v>
      </c>
      <c r="F109" s="116">
        <f>B109-B105</f>
        <v>925</v>
      </c>
      <c r="G109" s="116"/>
      <c r="H109" s="114" t="s">
        <v>34</v>
      </c>
      <c r="I109" s="114"/>
      <c r="J109" s="117">
        <v>15</v>
      </c>
      <c r="K109" s="118" t="s">
        <v>40</v>
      </c>
      <c r="L109" s="118"/>
      <c r="M109" s="118"/>
      <c r="N109" s="118" t="s">
        <v>34</v>
      </c>
      <c r="O109" s="118"/>
      <c r="P109" s="118" t="s">
        <v>34</v>
      </c>
      <c r="Q109" s="118">
        <v>25</v>
      </c>
      <c r="R109" s="118"/>
      <c r="S109" s="118" t="s">
        <v>34</v>
      </c>
      <c r="T109" s="116"/>
      <c r="U109" s="119" t="s">
        <v>109</v>
      </c>
      <c r="V109" s="114"/>
      <c r="W109" s="120"/>
    </row>
    <row r="110" spans="1:23" ht="140.25" x14ac:dyDescent="0.25">
      <c r="A110" s="21">
        <f t="shared" si="5"/>
        <v>53</v>
      </c>
      <c r="B110" s="22">
        <v>149940</v>
      </c>
      <c r="C110" s="21"/>
      <c r="D110" s="21" t="s">
        <v>34</v>
      </c>
      <c r="E110" s="21" t="s">
        <v>39</v>
      </c>
      <c r="F110" s="21"/>
      <c r="G110" s="23">
        <f>B110-B108</f>
        <v>660</v>
      </c>
      <c r="H110" s="21"/>
      <c r="I110" s="21" t="s">
        <v>34</v>
      </c>
      <c r="J110" s="21"/>
      <c r="K110" s="56"/>
      <c r="L110" s="56"/>
      <c r="M110" s="56"/>
      <c r="N110" s="56"/>
      <c r="O110" s="56"/>
      <c r="P110" s="56"/>
      <c r="Q110" s="56"/>
      <c r="R110" s="56"/>
      <c r="S110" s="56"/>
      <c r="T110" s="21" t="s">
        <v>110</v>
      </c>
      <c r="U110" s="25" t="s">
        <v>111</v>
      </c>
      <c r="V110" s="21"/>
    </row>
    <row r="111" spans="1:23" s="136" customFormat="1" ht="38.25" x14ac:dyDescent="0.25">
      <c r="A111" s="131">
        <f t="shared" si="5"/>
        <v>54</v>
      </c>
      <c r="B111" s="132">
        <v>150090</v>
      </c>
      <c r="C111" s="131"/>
      <c r="D111" s="131" t="s">
        <v>34</v>
      </c>
      <c r="E111" s="131" t="s">
        <v>39</v>
      </c>
      <c r="F111" s="133"/>
      <c r="G111" s="133">
        <f>B111-B110</f>
        <v>150</v>
      </c>
      <c r="H111" s="131" t="s">
        <v>34</v>
      </c>
      <c r="I111" s="131"/>
      <c r="J111" s="131">
        <v>5.5</v>
      </c>
      <c r="K111" s="134" t="s">
        <v>40</v>
      </c>
      <c r="L111" s="134"/>
      <c r="M111" s="134"/>
      <c r="N111" s="134"/>
      <c r="O111" s="134"/>
      <c r="P111" s="134"/>
      <c r="Q111" s="134"/>
      <c r="R111" s="134"/>
      <c r="S111" s="134"/>
      <c r="T111" s="133"/>
      <c r="U111" s="129" t="s">
        <v>112</v>
      </c>
      <c r="V111" s="131"/>
      <c r="W111" s="135"/>
    </row>
    <row r="112" spans="1:23" s="53" customFormat="1" x14ac:dyDescent="0.25">
      <c r="A112" s="57"/>
      <c r="B112" s="48" t="s">
        <v>46</v>
      </c>
      <c r="C112" s="28">
        <f>COUNTA(C83:C111)</f>
        <v>12</v>
      </c>
      <c r="D112" s="28">
        <f t="shared" ref="D112:I112" si="6">COUNTA(D83:D111)</f>
        <v>11</v>
      </c>
      <c r="E112" s="28">
        <f t="shared" si="6"/>
        <v>22</v>
      </c>
      <c r="F112" s="28">
        <f t="shared" si="6"/>
        <v>11</v>
      </c>
      <c r="G112" s="28">
        <f t="shared" si="6"/>
        <v>11</v>
      </c>
      <c r="H112" s="28">
        <f t="shared" si="6"/>
        <v>12</v>
      </c>
      <c r="I112" s="28">
        <f t="shared" si="6"/>
        <v>11</v>
      </c>
      <c r="J112" s="28"/>
      <c r="K112" s="28"/>
      <c r="L112" s="28"/>
      <c r="M112" s="28"/>
      <c r="N112" s="28"/>
      <c r="O112" s="28"/>
      <c r="P112" s="28"/>
      <c r="Q112" s="28"/>
      <c r="R112" s="28"/>
      <c r="S112" s="28"/>
      <c r="T112" s="28"/>
      <c r="U112" s="28"/>
      <c r="V112" s="28"/>
      <c r="W112" s="52"/>
    </row>
    <row r="113" spans="1:26" ht="31.5" customHeight="1" x14ac:dyDescent="0.25">
      <c r="A113" s="218" t="s">
        <v>113</v>
      </c>
      <c r="B113" s="218"/>
      <c r="C113" s="218"/>
      <c r="D113" s="218"/>
      <c r="E113" s="218"/>
      <c r="F113" s="218"/>
      <c r="G113" s="218"/>
      <c r="H113" s="218"/>
      <c r="I113" s="218"/>
      <c r="J113" s="218"/>
      <c r="K113" s="218"/>
      <c r="L113" s="218"/>
      <c r="M113" s="218"/>
      <c r="N113" s="218"/>
      <c r="O113" s="218"/>
      <c r="P113" s="218"/>
      <c r="Q113" s="218"/>
      <c r="R113" s="218"/>
      <c r="S113" s="218"/>
      <c r="T113" s="218"/>
      <c r="U113" s="218"/>
      <c r="V113" s="20"/>
    </row>
    <row r="114" spans="1:26" s="121" customFormat="1" ht="38.25" x14ac:dyDescent="0.25">
      <c r="A114" s="114">
        <f>A111+1</f>
        <v>55</v>
      </c>
      <c r="B114" s="115">
        <v>150750</v>
      </c>
      <c r="C114" s="114" t="s">
        <v>34</v>
      </c>
      <c r="D114" s="114"/>
      <c r="E114" s="114" t="s">
        <v>39</v>
      </c>
      <c r="F114" s="116">
        <f>B114-B109</f>
        <v>1150</v>
      </c>
      <c r="G114" s="116"/>
      <c r="H114" s="114" t="s">
        <v>34</v>
      </c>
      <c r="I114" s="114"/>
      <c r="J114" s="117">
        <v>15</v>
      </c>
      <c r="K114" s="118" t="s">
        <v>42</v>
      </c>
      <c r="L114" s="118"/>
      <c r="M114" s="118"/>
      <c r="N114" s="118" t="s">
        <v>34</v>
      </c>
      <c r="O114" s="118"/>
      <c r="P114" s="118" t="s">
        <v>34</v>
      </c>
      <c r="Q114" s="118">
        <v>15</v>
      </c>
      <c r="R114" s="118"/>
      <c r="S114" s="118" t="s">
        <v>34</v>
      </c>
      <c r="T114" s="116" t="s">
        <v>37</v>
      </c>
      <c r="U114" s="119" t="s">
        <v>114</v>
      </c>
      <c r="V114" s="114"/>
      <c r="W114" s="120"/>
    </row>
    <row r="115" spans="1:26" s="120" customFormat="1" ht="25.5" x14ac:dyDescent="0.25">
      <c r="A115" s="114">
        <f>A114+1</f>
        <v>56</v>
      </c>
      <c r="B115" s="115">
        <v>151660</v>
      </c>
      <c r="C115" s="114"/>
      <c r="D115" s="114" t="s">
        <v>34</v>
      </c>
      <c r="E115" s="114" t="s">
        <v>39</v>
      </c>
      <c r="F115" s="116">
        <f>B115-B111</f>
        <v>1570</v>
      </c>
      <c r="G115" s="116"/>
      <c r="H115" s="114" t="s">
        <v>34</v>
      </c>
      <c r="I115" s="114"/>
      <c r="J115" s="117" t="s">
        <v>115</v>
      </c>
      <c r="K115" s="118" t="s">
        <v>42</v>
      </c>
      <c r="L115" s="118"/>
      <c r="M115" s="118"/>
      <c r="N115" s="118" t="s">
        <v>34</v>
      </c>
      <c r="O115" s="118"/>
      <c r="P115" s="137" t="s">
        <v>34</v>
      </c>
      <c r="Q115" s="138">
        <v>15</v>
      </c>
      <c r="R115" s="118"/>
      <c r="S115" s="137" t="s">
        <v>34</v>
      </c>
      <c r="T115" s="139"/>
      <c r="U115" s="119" t="s">
        <v>116</v>
      </c>
      <c r="V115" s="114"/>
      <c r="X115" s="121"/>
      <c r="Y115" s="121"/>
      <c r="Z115" s="121"/>
    </row>
    <row r="116" spans="1:26" x14ac:dyDescent="0.25">
      <c r="A116" s="21">
        <f t="shared" ref="A116:A117" si="7">A115+1</f>
        <v>57</v>
      </c>
      <c r="B116" s="22">
        <v>152350</v>
      </c>
      <c r="C116" s="21" t="s">
        <v>34</v>
      </c>
      <c r="D116" s="21"/>
      <c r="E116" s="21" t="s">
        <v>39</v>
      </c>
      <c r="F116" s="23">
        <f>B116-B114</f>
        <v>1600</v>
      </c>
      <c r="G116" s="23"/>
      <c r="H116" s="21" t="s">
        <v>34</v>
      </c>
      <c r="I116" s="21"/>
      <c r="J116" s="39">
        <v>3</v>
      </c>
      <c r="K116" s="36" t="s">
        <v>40</v>
      </c>
      <c r="L116" s="36"/>
      <c r="M116" s="36"/>
      <c r="N116" s="36" t="s">
        <v>34</v>
      </c>
      <c r="O116" s="36"/>
      <c r="P116" s="36" t="s">
        <v>34</v>
      </c>
      <c r="Q116" s="36">
        <v>15</v>
      </c>
      <c r="R116" s="36"/>
      <c r="S116" s="36" t="s">
        <v>34</v>
      </c>
      <c r="T116" s="36"/>
      <c r="U116" s="25" t="s">
        <v>117</v>
      </c>
      <c r="V116" s="21"/>
    </row>
    <row r="117" spans="1:26" ht="25.5" x14ac:dyDescent="0.25">
      <c r="A117" s="21">
        <f t="shared" si="7"/>
        <v>58</v>
      </c>
      <c r="B117" s="22">
        <v>152500</v>
      </c>
      <c r="C117" s="21"/>
      <c r="D117" s="21" t="s">
        <v>34</v>
      </c>
      <c r="E117" s="21" t="s">
        <v>39</v>
      </c>
      <c r="F117" s="23"/>
      <c r="G117" s="23">
        <f>B117-B110</f>
        <v>2560</v>
      </c>
      <c r="H117" s="21" t="s">
        <v>34</v>
      </c>
      <c r="I117" s="21"/>
      <c r="J117" s="39">
        <v>100</v>
      </c>
      <c r="K117" s="36" t="s">
        <v>40</v>
      </c>
      <c r="L117" s="36"/>
      <c r="M117" s="36"/>
      <c r="N117" s="36" t="s">
        <v>34</v>
      </c>
      <c r="O117" s="36"/>
      <c r="P117" s="36" t="s">
        <v>34</v>
      </c>
      <c r="Q117" s="36">
        <v>25</v>
      </c>
      <c r="R117" s="36"/>
      <c r="S117" s="36" t="s">
        <v>34</v>
      </c>
      <c r="T117" s="36"/>
      <c r="U117" s="25" t="s">
        <v>118</v>
      </c>
      <c r="V117" s="21"/>
    </row>
    <row r="118" spans="1:26" s="105" customFormat="1" x14ac:dyDescent="0.25">
      <c r="A118" s="47"/>
      <c r="B118" s="102">
        <v>153010</v>
      </c>
      <c r="C118" s="47"/>
      <c r="D118" s="47"/>
      <c r="E118" s="47"/>
      <c r="F118" s="71"/>
      <c r="G118" s="71"/>
      <c r="H118" s="47"/>
      <c r="I118" s="47"/>
      <c r="J118" s="47"/>
      <c r="K118" s="111"/>
      <c r="L118" s="111"/>
      <c r="M118" s="111"/>
      <c r="N118" s="111"/>
      <c r="O118" s="111"/>
      <c r="P118" s="111"/>
      <c r="Q118" s="111"/>
      <c r="R118" s="111"/>
      <c r="S118" s="111"/>
      <c r="T118" s="111"/>
      <c r="U118" s="108"/>
      <c r="V118" s="47"/>
      <c r="W118" s="104"/>
    </row>
    <row r="119" spans="1:26" ht="20.100000000000001" customHeight="1" x14ac:dyDescent="0.25">
      <c r="A119" s="21"/>
      <c r="B119" s="22" t="s">
        <v>46</v>
      </c>
      <c r="C119" s="28">
        <f>COUNTA(C114:C117)</f>
        <v>2</v>
      </c>
      <c r="D119" s="28">
        <f t="shared" ref="D119:I119" si="8">COUNTA(D114:D117)</f>
        <v>2</v>
      </c>
      <c r="E119" s="28">
        <f t="shared" si="8"/>
        <v>4</v>
      </c>
      <c r="F119" s="28"/>
      <c r="G119" s="28"/>
      <c r="H119" s="28">
        <f t="shared" si="8"/>
        <v>4</v>
      </c>
      <c r="I119" s="28">
        <f t="shared" si="8"/>
        <v>0</v>
      </c>
      <c r="J119" s="28"/>
      <c r="K119" s="28"/>
      <c r="L119" s="28"/>
      <c r="M119" s="28"/>
      <c r="N119" s="28"/>
      <c r="O119" s="28"/>
      <c r="P119" s="28"/>
      <c r="Q119" s="28"/>
      <c r="R119" s="28"/>
      <c r="S119" s="28"/>
      <c r="T119" s="28"/>
      <c r="U119" s="28"/>
      <c r="V119" s="21"/>
    </row>
    <row r="120" spans="1:26" s="64" customFormat="1" ht="20.100000000000001" customHeight="1" x14ac:dyDescent="0.25">
      <c r="A120" s="31" t="s">
        <v>119</v>
      </c>
      <c r="B120" s="44"/>
      <c r="C120" s="28"/>
      <c r="D120" s="28"/>
      <c r="E120" s="28"/>
      <c r="F120" s="62"/>
      <c r="G120" s="23"/>
      <c r="H120" s="28"/>
      <c r="I120" s="28"/>
      <c r="J120" s="39"/>
      <c r="K120" s="36"/>
      <c r="L120" s="36"/>
      <c r="M120" s="36"/>
      <c r="N120" s="36" t="s">
        <v>34</v>
      </c>
      <c r="O120" s="36"/>
      <c r="P120" s="36" t="s">
        <v>34</v>
      </c>
      <c r="Q120" s="36">
        <v>20</v>
      </c>
      <c r="R120" s="36"/>
      <c r="S120" s="36" t="s">
        <v>34</v>
      </c>
      <c r="T120" s="36"/>
      <c r="U120" s="32"/>
      <c r="V120" s="28"/>
      <c r="W120" s="63"/>
    </row>
    <row r="121" spans="1:26" s="64" customFormat="1" ht="15.75" customHeight="1" x14ac:dyDescent="0.25">
      <c r="A121" s="218" t="s">
        <v>120</v>
      </c>
      <c r="B121" s="218"/>
      <c r="C121" s="218"/>
      <c r="D121" s="218"/>
      <c r="E121" s="218"/>
      <c r="F121" s="218"/>
      <c r="G121" s="218"/>
      <c r="H121" s="218"/>
      <c r="I121" s="218"/>
      <c r="J121" s="218"/>
      <c r="K121" s="218"/>
      <c r="L121" s="218"/>
      <c r="M121" s="218"/>
      <c r="N121" s="218"/>
      <c r="O121" s="218"/>
      <c r="P121" s="218"/>
      <c r="Q121" s="218"/>
      <c r="R121" s="218"/>
      <c r="S121" s="218"/>
      <c r="T121" s="218"/>
      <c r="U121" s="218"/>
      <c r="V121" s="20"/>
      <c r="W121" s="63"/>
    </row>
    <row r="122" spans="1:26" ht="25.5" x14ac:dyDescent="0.25">
      <c r="A122" s="21">
        <f>A117+1</f>
        <v>59</v>
      </c>
      <c r="B122" s="22">
        <v>154700</v>
      </c>
      <c r="C122" s="21"/>
      <c r="D122" s="21" t="s">
        <v>34</v>
      </c>
      <c r="E122" s="21" t="s">
        <v>39</v>
      </c>
      <c r="F122" s="23"/>
      <c r="G122" s="23"/>
      <c r="H122" s="21"/>
      <c r="I122" s="21" t="s">
        <v>34</v>
      </c>
      <c r="J122" s="39"/>
      <c r="K122" s="36"/>
      <c r="L122" s="36"/>
      <c r="M122" s="36"/>
      <c r="N122" s="36"/>
      <c r="O122" s="36"/>
      <c r="P122" s="36"/>
      <c r="Q122" s="36"/>
      <c r="R122" s="36"/>
      <c r="S122" s="36"/>
      <c r="T122" s="36"/>
      <c r="U122" s="25" t="s">
        <v>121</v>
      </c>
      <c r="V122" s="21"/>
      <c r="W122" s="65">
        <v>3978300</v>
      </c>
      <c r="X122" s="66">
        <f>+W122*1.25</f>
        <v>4972875</v>
      </c>
    </row>
    <row r="123" spans="1:26" s="105" customFormat="1" x14ac:dyDescent="0.25">
      <c r="A123" s="47"/>
      <c r="B123" s="102">
        <v>154820</v>
      </c>
      <c r="C123" s="47"/>
      <c r="D123" s="47"/>
      <c r="E123" s="47"/>
      <c r="F123" s="71"/>
      <c r="G123" s="71"/>
      <c r="H123" s="47"/>
      <c r="I123" s="47"/>
      <c r="J123" s="47"/>
      <c r="K123" s="111"/>
      <c r="L123" s="111"/>
      <c r="M123" s="111"/>
      <c r="N123" s="111"/>
      <c r="O123" s="111"/>
      <c r="P123" s="111"/>
      <c r="Q123" s="111"/>
      <c r="R123" s="111"/>
      <c r="S123" s="111"/>
      <c r="T123" s="111"/>
      <c r="U123" s="108"/>
      <c r="V123" s="47"/>
      <c r="W123" s="140"/>
      <c r="X123" s="141"/>
    </row>
    <row r="124" spans="1:26" s="105" customFormat="1" x14ac:dyDescent="0.25">
      <c r="A124" s="47"/>
      <c r="B124" s="102">
        <v>154910</v>
      </c>
      <c r="C124" s="47"/>
      <c r="D124" s="47"/>
      <c r="E124" s="47"/>
      <c r="F124" s="71"/>
      <c r="G124" s="71"/>
      <c r="H124" s="47"/>
      <c r="I124" s="47"/>
      <c r="J124" s="47"/>
      <c r="K124" s="111"/>
      <c r="L124" s="111"/>
      <c r="M124" s="111"/>
      <c r="N124" s="111"/>
      <c r="O124" s="111"/>
      <c r="P124" s="111"/>
      <c r="Q124" s="111"/>
      <c r="R124" s="111"/>
      <c r="S124" s="111"/>
      <c r="T124" s="111"/>
      <c r="U124" s="108"/>
      <c r="V124" s="47"/>
      <c r="W124" s="140"/>
      <c r="X124" s="141"/>
    </row>
    <row r="125" spans="1:26" s="105" customFormat="1" x14ac:dyDescent="0.25">
      <c r="A125" s="47"/>
      <c r="B125" s="102">
        <v>155250</v>
      </c>
      <c r="C125" s="47"/>
      <c r="D125" s="47"/>
      <c r="E125" s="47"/>
      <c r="F125" s="71"/>
      <c r="G125" s="71"/>
      <c r="H125" s="47"/>
      <c r="I125" s="47"/>
      <c r="J125" s="47"/>
      <c r="K125" s="111"/>
      <c r="L125" s="111"/>
      <c r="M125" s="111"/>
      <c r="N125" s="111"/>
      <c r="O125" s="111"/>
      <c r="P125" s="111"/>
      <c r="Q125" s="111"/>
      <c r="R125" s="111"/>
      <c r="S125" s="111"/>
      <c r="T125" s="111"/>
      <c r="U125" s="108"/>
      <c r="V125" s="47"/>
      <c r="W125" s="140"/>
      <c r="X125" s="141"/>
    </row>
    <row r="126" spans="1:26" ht="25.5" x14ac:dyDescent="0.25">
      <c r="A126" s="21">
        <f>+A122+1</f>
        <v>60</v>
      </c>
      <c r="B126" s="22">
        <v>155950</v>
      </c>
      <c r="C126" s="21"/>
      <c r="D126" s="21" t="s">
        <v>34</v>
      </c>
      <c r="E126" s="21" t="s">
        <v>39</v>
      </c>
      <c r="F126" s="23"/>
      <c r="G126" s="23">
        <f>+B126-B122</f>
        <v>1250</v>
      </c>
      <c r="H126" s="21" t="s">
        <v>34</v>
      </c>
      <c r="I126" s="21"/>
      <c r="J126" s="39">
        <v>10</v>
      </c>
      <c r="K126" s="36" t="s">
        <v>51</v>
      </c>
      <c r="L126" s="36"/>
      <c r="M126" s="36"/>
      <c r="N126" s="36" t="s">
        <v>34</v>
      </c>
      <c r="O126" s="36"/>
      <c r="P126" s="36" t="s">
        <v>34</v>
      </c>
      <c r="Q126" s="36">
        <v>20</v>
      </c>
      <c r="R126" s="36"/>
      <c r="S126" s="36" t="s">
        <v>34</v>
      </c>
      <c r="T126" s="36"/>
      <c r="U126" s="25" t="s">
        <v>122</v>
      </c>
      <c r="V126" s="21"/>
      <c r="X126" s="1" t="s">
        <v>123</v>
      </c>
    </row>
    <row r="127" spans="1:26" s="105" customFormat="1" x14ac:dyDescent="0.25">
      <c r="A127" s="47"/>
      <c r="B127" s="142">
        <v>156000</v>
      </c>
      <c r="C127" s="47"/>
      <c r="D127" s="47"/>
      <c r="E127" s="47"/>
      <c r="F127" s="71"/>
      <c r="G127" s="71"/>
      <c r="H127" s="47"/>
      <c r="I127" s="47"/>
      <c r="J127" s="47"/>
      <c r="K127" s="111"/>
      <c r="L127" s="111"/>
      <c r="M127" s="111"/>
      <c r="N127" s="111"/>
      <c r="O127" s="111"/>
      <c r="P127" s="111"/>
      <c r="Q127" s="111"/>
      <c r="R127" s="111"/>
      <c r="S127" s="111"/>
      <c r="T127" s="111"/>
      <c r="U127" s="108"/>
      <c r="V127" s="47"/>
      <c r="W127" s="104"/>
    </row>
    <row r="128" spans="1:26" ht="25.5" x14ac:dyDescent="0.25">
      <c r="A128" s="21">
        <f>+A126+1</f>
        <v>61</v>
      </c>
      <c r="B128" s="67">
        <v>157000</v>
      </c>
      <c r="C128" s="21" t="s">
        <v>34</v>
      </c>
      <c r="D128" s="21"/>
      <c r="E128" s="21" t="s">
        <v>39</v>
      </c>
      <c r="F128" s="23"/>
      <c r="G128" s="23"/>
      <c r="H128" s="21" t="s">
        <v>34</v>
      </c>
      <c r="I128" s="21"/>
      <c r="J128" s="39" t="s">
        <v>124</v>
      </c>
      <c r="K128" s="36" t="s">
        <v>40</v>
      </c>
      <c r="L128" s="36"/>
      <c r="M128" s="36"/>
      <c r="N128" s="36" t="s">
        <v>34</v>
      </c>
      <c r="O128" s="36"/>
      <c r="P128" s="36" t="s">
        <v>34</v>
      </c>
      <c r="Q128" s="36">
        <v>20</v>
      </c>
      <c r="R128" s="36"/>
      <c r="S128" s="36" t="s">
        <v>34</v>
      </c>
      <c r="T128" s="36"/>
      <c r="U128" s="25" t="s">
        <v>125</v>
      </c>
      <c r="V128" s="21"/>
    </row>
    <row r="129" spans="1:26" ht="39" customHeight="1" x14ac:dyDescent="0.25">
      <c r="A129" s="68">
        <f>+A128+1</f>
        <v>62</v>
      </c>
      <c r="B129" s="69">
        <v>157500</v>
      </c>
      <c r="C129" s="21"/>
      <c r="D129" s="21" t="s">
        <v>34</v>
      </c>
      <c r="E129" s="21" t="s">
        <v>39</v>
      </c>
      <c r="F129" s="23"/>
      <c r="G129" s="23">
        <f>B129-B126</f>
        <v>1550</v>
      </c>
      <c r="H129" s="21" t="s">
        <v>34</v>
      </c>
      <c r="I129" s="21"/>
      <c r="J129" s="39">
        <v>5</v>
      </c>
      <c r="K129" s="36" t="s">
        <v>40</v>
      </c>
      <c r="L129" s="36"/>
      <c r="M129" s="36"/>
      <c r="N129" s="36" t="s">
        <v>34</v>
      </c>
      <c r="O129" s="36"/>
      <c r="P129" s="36" t="s">
        <v>34</v>
      </c>
      <c r="Q129" s="36">
        <v>20</v>
      </c>
      <c r="R129" s="36"/>
      <c r="S129" s="36" t="s">
        <v>34</v>
      </c>
      <c r="T129" s="23"/>
      <c r="U129" s="25" t="s">
        <v>126</v>
      </c>
      <c r="V129" s="21"/>
    </row>
    <row r="130" spans="1:26" ht="18.75" customHeight="1" x14ac:dyDescent="0.25">
      <c r="A130" s="68"/>
      <c r="B130" s="143">
        <v>158600</v>
      </c>
      <c r="C130" s="21"/>
      <c r="D130" s="21"/>
      <c r="E130" s="21"/>
      <c r="F130" s="23"/>
      <c r="G130" s="23"/>
      <c r="H130" s="21"/>
      <c r="I130" s="21"/>
      <c r="J130" s="39"/>
      <c r="K130" s="36"/>
      <c r="L130" s="36"/>
      <c r="M130" s="36"/>
      <c r="N130" s="36"/>
      <c r="O130" s="36"/>
      <c r="P130" s="36"/>
      <c r="Q130" s="36"/>
      <c r="R130" s="36"/>
      <c r="S130" s="36"/>
      <c r="T130" s="23"/>
      <c r="U130" s="25"/>
      <c r="V130" s="21"/>
    </row>
    <row r="131" spans="1:26" s="120" customFormat="1" ht="20.100000000000001" customHeight="1" x14ac:dyDescent="0.25">
      <c r="A131" s="114">
        <f>A129+1</f>
        <v>63</v>
      </c>
      <c r="B131" s="115">
        <v>159000</v>
      </c>
      <c r="C131" s="114" t="s">
        <v>34</v>
      </c>
      <c r="D131" s="114"/>
      <c r="E131" s="114" t="s">
        <v>39</v>
      </c>
      <c r="F131" s="116">
        <f>B131-B128</f>
        <v>2000</v>
      </c>
      <c r="G131" s="116"/>
      <c r="H131" s="114" t="s">
        <v>34</v>
      </c>
      <c r="I131" s="114"/>
      <c r="J131" s="117">
        <v>4</v>
      </c>
      <c r="K131" s="118" t="s">
        <v>42</v>
      </c>
      <c r="L131" s="118"/>
      <c r="M131" s="118"/>
      <c r="N131" s="118" t="s">
        <v>34</v>
      </c>
      <c r="O131" s="118"/>
      <c r="P131" s="137" t="s">
        <v>34</v>
      </c>
      <c r="Q131" s="138"/>
      <c r="R131" s="118"/>
      <c r="S131" s="137" t="s">
        <v>34</v>
      </c>
      <c r="T131" s="139"/>
      <c r="U131" s="119" t="s">
        <v>127</v>
      </c>
      <c r="V131" s="114"/>
      <c r="X131" s="121"/>
      <c r="Y131" s="121"/>
      <c r="Z131" s="121"/>
    </row>
    <row r="132" spans="1:26" ht="38.25" x14ac:dyDescent="0.25">
      <c r="A132" s="21">
        <f>A131+1</f>
        <v>64</v>
      </c>
      <c r="B132" s="22">
        <v>160150</v>
      </c>
      <c r="C132" s="21"/>
      <c r="D132" s="21" t="s">
        <v>34</v>
      </c>
      <c r="E132" s="21" t="s">
        <v>39</v>
      </c>
      <c r="F132" s="23"/>
      <c r="G132" s="23">
        <f>B132-B129</f>
        <v>2650</v>
      </c>
      <c r="H132" s="21" t="s">
        <v>34</v>
      </c>
      <c r="I132" s="21"/>
      <c r="J132" s="39">
        <v>20</v>
      </c>
      <c r="K132" s="36" t="s">
        <v>40</v>
      </c>
      <c r="L132" s="36"/>
      <c r="M132" s="36"/>
      <c r="N132" s="36" t="s">
        <v>34</v>
      </c>
      <c r="O132" s="36"/>
      <c r="P132" s="36" t="s">
        <v>34</v>
      </c>
      <c r="Q132" s="36">
        <v>20</v>
      </c>
      <c r="R132" s="36"/>
      <c r="S132" s="36" t="s">
        <v>34</v>
      </c>
      <c r="T132" s="39" t="s">
        <v>37</v>
      </c>
      <c r="U132" s="25" t="s">
        <v>128</v>
      </c>
      <c r="V132" s="21"/>
    </row>
    <row r="133" spans="1:26" s="121" customFormat="1" ht="38.25" x14ac:dyDescent="0.25">
      <c r="A133" s="114">
        <f t="shared" ref="A133:A134" si="9">+A132+1</f>
        <v>65</v>
      </c>
      <c r="B133" s="115">
        <v>161210</v>
      </c>
      <c r="C133" s="114" t="s">
        <v>34</v>
      </c>
      <c r="D133" s="114"/>
      <c r="E133" s="114" t="s">
        <v>39</v>
      </c>
      <c r="F133" s="116">
        <f>B133-B131</f>
        <v>2210</v>
      </c>
      <c r="G133" s="116"/>
      <c r="H133" s="114"/>
      <c r="I133" s="114" t="s">
        <v>34</v>
      </c>
      <c r="J133" s="117"/>
      <c r="K133" s="118"/>
      <c r="L133" s="118"/>
      <c r="M133" s="118"/>
      <c r="N133" s="118"/>
      <c r="O133" s="118"/>
      <c r="P133" s="118"/>
      <c r="Q133" s="118"/>
      <c r="R133" s="118"/>
      <c r="S133" s="118"/>
      <c r="T133" s="117" t="s">
        <v>37</v>
      </c>
      <c r="U133" s="119" t="s">
        <v>129</v>
      </c>
      <c r="V133" s="114"/>
      <c r="W133" s="120"/>
    </row>
    <row r="134" spans="1:26" s="121" customFormat="1" ht="38.25" x14ac:dyDescent="0.25">
      <c r="A134" s="114">
        <f t="shared" si="9"/>
        <v>66</v>
      </c>
      <c r="B134" s="115">
        <v>161650</v>
      </c>
      <c r="C134" s="114"/>
      <c r="D134" s="114" t="s">
        <v>34</v>
      </c>
      <c r="E134" s="114" t="s">
        <v>39</v>
      </c>
      <c r="F134" s="116"/>
      <c r="G134" s="116">
        <f>+B134-B132</f>
        <v>1500</v>
      </c>
      <c r="H134" s="114" t="s">
        <v>34</v>
      </c>
      <c r="I134" s="114"/>
      <c r="J134" s="117">
        <v>15</v>
      </c>
      <c r="K134" s="118" t="s">
        <v>40</v>
      </c>
      <c r="L134" s="118"/>
      <c r="M134" s="118"/>
      <c r="N134" s="118" t="s">
        <v>34</v>
      </c>
      <c r="O134" s="118"/>
      <c r="P134" s="118" t="s">
        <v>34</v>
      </c>
      <c r="Q134" s="118">
        <v>20</v>
      </c>
      <c r="R134" s="118"/>
      <c r="S134" s="118" t="s">
        <v>34</v>
      </c>
      <c r="T134" s="117" t="s">
        <v>37</v>
      </c>
      <c r="U134" s="119" t="s">
        <v>130</v>
      </c>
      <c r="V134" s="114"/>
      <c r="W134" s="120"/>
    </row>
    <row r="135" spans="1:26" s="120" customFormat="1" ht="38.25" x14ac:dyDescent="0.25">
      <c r="A135" s="114">
        <f>A134+1</f>
        <v>67</v>
      </c>
      <c r="B135" s="115">
        <v>162210</v>
      </c>
      <c r="C135" s="114" t="s">
        <v>34</v>
      </c>
      <c r="D135" s="114"/>
      <c r="E135" s="114" t="s">
        <v>39</v>
      </c>
      <c r="F135" s="116">
        <f>B135-B133</f>
        <v>1000</v>
      </c>
      <c r="G135" s="116"/>
      <c r="H135" s="114" t="s">
        <v>34</v>
      </c>
      <c r="I135" s="114"/>
      <c r="J135" s="117">
        <v>15</v>
      </c>
      <c r="K135" s="118" t="s">
        <v>40</v>
      </c>
      <c r="L135" s="118"/>
      <c r="M135" s="118"/>
      <c r="N135" s="118" t="s">
        <v>34</v>
      </c>
      <c r="O135" s="118"/>
      <c r="P135" s="118" t="s">
        <v>34</v>
      </c>
      <c r="Q135" s="118">
        <v>20</v>
      </c>
      <c r="R135" s="118"/>
      <c r="S135" s="118" t="s">
        <v>34</v>
      </c>
      <c r="T135" s="117" t="s">
        <v>37</v>
      </c>
      <c r="U135" s="119" t="s">
        <v>131</v>
      </c>
      <c r="V135" s="114"/>
      <c r="X135" s="121"/>
    </row>
    <row r="136" spans="1:26" s="120" customFormat="1" ht="38.25" x14ac:dyDescent="0.25">
      <c r="A136" s="114">
        <f>+A135+1</f>
        <v>68</v>
      </c>
      <c r="B136" s="115">
        <v>163930</v>
      </c>
      <c r="C136" s="114"/>
      <c r="D136" s="114" t="s">
        <v>34</v>
      </c>
      <c r="E136" s="114" t="s">
        <v>39</v>
      </c>
      <c r="F136" s="116"/>
      <c r="G136" s="116">
        <f>B136-B134</f>
        <v>2280</v>
      </c>
      <c r="H136" s="114" t="s">
        <v>34</v>
      </c>
      <c r="I136" s="114"/>
      <c r="J136" s="117">
        <v>7.5</v>
      </c>
      <c r="K136" s="118" t="s">
        <v>40</v>
      </c>
      <c r="L136" s="118"/>
      <c r="M136" s="118"/>
      <c r="N136" s="118" t="s">
        <v>34</v>
      </c>
      <c r="O136" s="118"/>
      <c r="P136" s="118" t="s">
        <v>34</v>
      </c>
      <c r="Q136" s="118">
        <v>20</v>
      </c>
      <c r="R136" s="118"/>
      <c r="S136" s="118" t="s">
        <v>34</v>
      </c>
      <c r="T136" s="117" t="s">
        <v>37</v>
      </c>
      <c r="U136" s="119" t="s">
        <v>132</v>
      </c>
      <c r="V136" s="114"/>
      <c r="X136" s="121"/>
    </row>
    <row r="137" spans="1:26" s="7" customFormat="1" ht="51" x14ac:dyDescent="0.25">
      <c r="A137" s="21">
        <f>+A136+1</f>
        <v>69</v>
      </c>
      <c r="B137" s="22">
        <v>166100</v>
      </c>
      <c r="C137" s="21"/>
      <c r="D137" s="21" t="s">
        <v>34</v>
      </c>
      <c r="E137" s="21" t="s">
        <v>39</v>
      </c>
      <c r="F137" s="21"/>
      <c r="G137" s="23">
        <f>B137-B136</f>
        <v>2170</v>
      </c>
      <c r="H137" s="21"/>
      <c r="I137" s="21" t="s">
        <v>34</v>
      </c>
      <c r="J137" s="39"/>
      <c r="K137" s="36"/>
      <c r="L137" s="36"/>
      <c r="M137" s="36"/>
      <c r="N137" s="36"/>
      <c r="O137" s="36"/>
      <c r="P137" s="36"/>
      <c r="Q137" s="36"/>
      <c r="R137" s="36"/>
      <c r="S137" s="36"/>
      <c r="T137" s="39" t="s">
        <v>133</v>
      </c>
      <c r="U137" s="37" t="s">
        <v>134</v>
      </c>
      <c r="V137" s="21"/>
      <c r="X137" s="1"/>
    </row>
    <row r="138" spans="1:26" s="120" customFormat="1" ht="36.75" customHeight="1" x14ac:dyDescent="0.25">
      <c r="A138" s="114">
        <f>+A137+1</f>
        <v>70</v>
      </c>
      <c r="B138" s="115">
        <v>166360</v>
      </c>
      <c r="C138" s="114" t="s">
        <v>34</v>
      </c>
      <c r="D138" s="114"/>
      <c r="E138" s="114" t="s">
        <v>39</v>
      </c>
      <c r="F138" s="116">
        <f>B138-B135</f>
        <v>4150</v>
      </c>
      <c r="G138" s="116"/>
      <c r="H138" s="114" t="s">
        <v>34</v>
      </c>
      <c r="I138" s="114"/>
      <c r="J138" s="117">
        <v>22</v>
      </c>
      <c r="K138" s="118" t="s">
        <v>42</v>
      </c>
      <c r="L138" s="118"/>
      <c r="M138" s="118"/>
      <c r="N138" s="118" t="s">
        <v>34</v>
      </c>
      <c r="O138" s="118"/>
      <c r="P138" s="118" t="s">
        <v>34</v>
      </c>
      <c r="Q138" s="118">
        <v>20</v>
      </c>
      <c r="R138" s="118"/>
      <c r="S138" s="118" t="s">
        <v>34</v>
      </c>
      <c r="T138" s="117" t="s">
        <v>37</v>
      </c>
      <c r="U138" s="119" t="s">
        <v>135</v>
      </c>
      <c r="V138" s="114"/>
      <c r="X138" s="121"/>
    </row>
    <row r="139" spans="1:26" s="120" customFormat="1" ht="38.25" x14ac:dyDescent="0.25">
      <c r="A139" s="114">
        <f>+A138+1</f>
        <v>71</v>
      </c>
      <c r="B139" s="115">
        <v>168560</v>
      </c>
      <c r="C139" s="114"/>
      <c r="D139" s="114" t="s">
        <v>34</v>
      </c>
      <c r="E139" s="114" t="s">
        <v>39</v>
      </c>
      <c r="F139" s="116"/>
      <c r="G139" s="116">
        <f>B139-B137</f>
        <v>2460</v>
      </c>
      <c r="H139" s="114" t="s">
        <v>34</v>
      </c>
      <c r="I139" s="114"/>
      <c r="J139" s="117">
        <v>20</v>
      </c>
      <c r="K139" s="118" t="s">
        <v>42</v>
      </c>
      <c r="L139" s="118"/>
      <c r="M139" s="118"/>
      <c r="N139" s="118" t="s">
        <v>34</v>
      </c>
      <c r="O139" s="118"/>
      <c r="P139" s="118" t="s">
        <v>34</v>
      </c>
      <c r="Q139" s="118">
        <v>20</v>
      </c>
      <c r="R139" s="118"/>
      <c r="S139" s="118" t="s">
        <v>34</v>
      </c>
      <c r="T139" s="117" t="s">
        <v>37</v>
      </c>
      <c r="U139" s="119" t="s">
        <v>136</v>
      </c>
      <c r="V139" s="114"/>
      <c r="X139" s="121"/>
    </row>
    <row r="140" spans="1:26" s="120" customFormat="1" ht="38.25" x14ac:dyDescent="0.25">
      <c r="A140" s="114">
        <f t="shared" ref="A140" si="10">+A139+1</f>
        <v>72</v>
      </c>
      <c r="B140" s="115">
        <v>170480</v>
      </c>
      <c r="C140" s="114" t="s">
        <v>34</v>
      </c>
      <c r="D140" s="114"/>
      <c r="E140" s="114" t="s">
        <v>39</v>
      </c>
      <c r="F140" s="116">
        <f>B140-B138</f>
        <v>4120</v>
      </c>
      <c r="G140" s="116"/>
      <c r="H140" s="114" t="s">
        <v>34</v>
      </c>
      <c r="I140" s="114"/>
      <c r="J140" s="117">
        <v>13</v>
      </c>
      <c r="K140" s="118" t="s">
        <v>42</v>
      </c>
      <c r="L140" s="118"/>
      <c r="M140" s="118"/>
      <c r="N140" s="118" t="s">
        <v>34</v>
      </c>
      <c r="O140" s="118"/>
      <c r="P140" s="118" t="s">
        <v>34</v>
      </c>
      <c r="Q140" s="118">
        <v>20</v>
      </c>
      <c r="R140" s="118"/>
      <c r="S140" s="118" t="s">
        <v>34</v>
      </c>
      <c r="T140" s="117" t="s">
        <v>37</v>
      </c>
      <c r="U140" s="119" t="s">
        <v>137</v>
      </c>
      <c r="V140" s="114"/>
      <c r="X140" s="121"/>
    </row>
    <row r="141" spans="1:26" s="7" customFormat="1" ht="25.5" x14ac:dyDescent="0.25">
      <c r="A141" s="68">
        <f>+A140+1</f>
        <v>73</v>
      </c>
      <c r="B141" s="69">
        <v>170850</v>
      </c>
      <c r="C141" s="21"/>
      <c r="D141" s="21" t="s">
        <v>34</v>
      </c>
      <c r="E141" s="70"/>
      <c r="F141" s="71"/>
      <c r="G141" s="23">
        <f>B141-B139</f>
        <v>2290</v>
      </c>
      <c r="H141" s="21"/>
      <c r="I141" s="21" t="s">
        <v>34</v>
      </c>
      <c r="J141" s="39"/>
      <c r="K141" s="36"/>
      <c r="L141" s="36"/>
      <c r="M141" s="36"/>
      <c r="N141" s="36"/>
      <c r="O141" s="36"/>
      <c r="P141" s="36"/>
      <c r="Q141" s="36"/>
      <c r="R141" s="36"/>
      <c r="S141" s="36"/>
      <c r="T141" s="36"/>
      <c r="U141" s="72" t="s">
        <v>138</v>
      </c>
      <c r="V141" s="21"/>
      <c r="X141" s="1"/>
    </row>
    <row r="142" spans="1:26" s="7" customFormat="1" x14ac:dyDescent="0.25">
      <c r="A142" s="28"/>
      <c r="B142" s="73" t="s">
        <v>46</v>
      </c>
      <c r="C142" s="74">
        <f>COUNTA(C122:C141)</f>
        <v>6</v>
      </c>
      <c r="D142" s="74">
        <f t="shared" ref="D142:I142" si="11">COUNTA(D122:D141)</f>
        <v>9</v>
      </c>
      <c r="E142" s="74">
        <f t="shared" si="11"/>
        <v>14</v>
      </c>
      <c r="F142" s="74">
        <f t="shared" si="11"/>
        <v>5</v>
      </c>
      <c r="G142" s="74">
        <f t="shared" si="11"/>
        <v>8</v>
      </c>
      <c r="H142" s="74">
        <f t="shared" si="11"/>
        <v>11</v>
      </c>
      <c r="I142" s="74">
        <f t="shared" si="11"/>
        <v>4</v>
      </c>
      <c r="J142" s="39"/>
      <c r="K142" s="36"/>
      <c r="L142" s="36"/>
      <c r="M142" s="36"/>
      <c r="N142" s="36"/>
      <c r="O142" s="36"/>
      <c r="P142" s="36"/>
      <c r="Q142" s="36"/>
      <c r="R142" s="36"/>
      <c r="S142" s="36"/>
      <c r="T142" s="36"/>
      <c r="U142" s="74"/>
      <c r="V142" s="28"/>
      <c r="X142" s="1"/>
    </row>
    <row r="143" spans="1:26" s="7" customFormat="1" ht="27.75" customHeight="1" x14ac:dyDescent="0.25">
      <c r="A143" s="218" t="s">
        <v>139</v>
      </c>
      <c r="B143" s="218"/>
      <c r="C143" s="218"/>
      <c r="D143" s="218"/>
      <c r="E143" s="218"/>
      <c r="F143" s="218"/>
      <c r="G143" s="218"/>
      <c r="H143" s="218"/>
      <c r="I143" s="218"/>
      <c r="J143" s="218"/>
      <c r="K143" s="218"/>
      <c r="L143" s="218"/>
      <c r="M143" s="218"/>
      <c r="N143" s="218"/>
      <c r="O143" s="218"/>
      <c r="P143" s="218"/>
      <c r="Q143" s="218"/>
      <c r="R143" s="218"/>
      <c r="S143" s="218"/>
      <c r="T143" s="218"/>
      <c r="U143" s="218"/>
      <c r="V143" s="20"/>
      <c r="X143" s="1"/>
    </row>
    <row r="144" spans="1:26" s="7" customFormat="1" ht="46.5" customHeight="1" x14ac:dyDescent="0.25">
      <c r="A144" s="21">
        <f>+A141+1</f>
        <v>74</v>
      </c>
      <c r="B144" s="22">
        <v>172700</v>
      </c>
      <c r="C144" s="21"/>
      <c r="D144" s="21" t="s">
        <v>34</v>
      </c>
      <c r="E144" s="21" t="s">
        <v>39</v>
      </c>
      <c r="F144" s="21"/>
      <c r="G144" s="23"/>
      <c r="H144" s="21"/>
      <c r="I144" s="21" t="s">
        <v>34</v>
      </c>
      <c r="J144" s="39"/>
      <c r="K144" s="36"/>
      <c r="L144" s="36"/>
      <c r="M144" s="36"/>
      <c r="N144" s="36"/>
      <c r="O144" s="36"/>
      <c r="P144" s="36"/>
      <c r="Q144" s="36"/>
      <c r="R144" s="36"/>
      <c r="S144" s="36"/>
      <c r="T144" s="39" t="s">
        <v>140</v>
      </c>
      <c r="U144" s="25" t="s">
        <v>141</v>
      </c>
      <c r="V144" s="21"/>
      <c r="X144" s="1"/>
    </row>
    <row r="145" spans="1:24" s="52" customFormat="1" ht="53.25" customHeight="1" x14ac:dyDescent="0.25">
      <c r="A145" s="21">
        <f>A144+1</f>
        <v>75</v>
      </c>
      <c r="B145" s="48">
        <v>172950</v>
      </c>
      <c r="C145" s="57" t="s">
        <v>34</v>
      </c>
      <c r="D145" s="57"/>
      <c r="E145" s="57" t="s">
        <v>39</v>
      </c>
      <c r="F145" s="57"/>
      <c r="G145" s="57"/>
      <c r="H145" s="57"/>
      <c r="I145" s="57" t="s">
        <v>34</v>
      </c>
      <c r="J145" s="39"/>
      <c r="K145" s="36"/>
      <c r="L145" s="36"/>
      <c r="M145" s="36"/>
      <c r="N145" s="36"/>
      <c r="O145" s="36"/>
      <c r="P145" s="36"/>
      <c r="Q145" s="36"/>
      <c r="R145" s="36"/>
      <c r="S145" s="36"/>
      <c r="T145" s="39" t="s">
        <v>140</v>
      </c>
      <c r="U145" s="55" t="s">
        <v>141</v>
      </c>
      <c r="V145" s="57"/>
      <c r="X145" s="53"/>
    </row>
    <row r="146" spans="1:24" s="52" customFormat="1" ht="52.5" customHeight="1" x14ac:dyDescent="0.25">
      <c r="A146" s="57">
        <f t="shared" ref="A146:A160" si="12">+A145+1</f>
        <v>76</v>
      </c>
      <c r="B146" s="48">
        <v>173660</v>
      </c>
      <c r="C146" s="57" t="s">
        <v>34</v>
      </c>
      <c r="D146" s="57"/>
      <c r="E146" s="57" t="s">
        <v>39</v>
      </c>
      <c r="F146" s="75">
        <f>B146-B145</f>
        <v>710</v>
      </c>
      <c r="G146" s="57"/>
      <c r="H146" s="57"/>
      <c r="I146" s="57" t="s">
        <v>34</v>
      </c>
      <c r="J146" s="39"/>
      <c r="K146" s="36"/>
      <c r="L146" s="36"/>
      <c r="M146" s="36"/>
      <c r="N146" s="36"/>
      <c r="O146" s="36"/>
      <c r="P146" s="36"/>
      <c r="Q146" s="36"/>
      <c r="R146" s="36"/>
      <c r="S146" s="36"/>
      <c r="T146" s="39" t="s">
        <v>142</v>
      </c>
      <c r="U146" s="55" t="s">
        <v>143</v>
      </c>
      <c r="V146" s="57"/>
      <c r="X146" s="53"/>
    </row>
    <row r="147" spans="1:24" s="52" customFormat="1" ht="33.75" customHeight="1" x14ac:dyDescent="0.25">
      <c r="A147" s="57">
        <f t="shared" si="12"/>
        <v>77</v>
      </c>
      <c r="B147" s="48">
        <v>173700</v>
      </c>
      <c r="C147" s="57"/>
      <c r="D147" s="57" t="s">
        <v>34</v>
      </c>
      <c r="E147" s="57" t="s">
        <v>39</v>
      </c>
      <c r="F147" s="57"/>
      <c r="G147" s="51">
        <f>B147-B144</f>
        <v>1000</v>
      </c>
      <c r="H147" s="57"/>
      <c r="I147" s="57" t="s">
        <v>34</v>
      </c>
      <c r="J147" s="39"/>
      <c r="K147" s="36"/>
      <c r="L147" s="36"/>
      <c r="M147" s="36"/>
      <c r="N147" s="36"/>
      <c r="O147" s="36"/>
      <c r="P147" s="36"/>
      <c r="Q147" s="36"/>
      <c r="R147" s="36"/>
      <c r="S147" s="36"/>
      <c r="T147" s="39" t="s">
        <v>144</v>
      </c>
      <c r="U147" s="55" t="s">
        <v>145</v>
      </c>
      <c r="V147" s="57"/>
      <c r="X147" s="53"/>
    </row>
    <row r="148" spans="1:24" s="7" customFormat="1" x14ac:dyDescent="0.25">
      <c r="A148" s="21">
        <f>A147+1</f>
        <v>78</v>
      </c>
      <c r="B148" s="22">
        <v>174150</v>
      </c>
      <c r="C148" s="21" t="s">
        <v>34</v>
      </c>
      <c r="D148" s="21"/>
      <c r="E148" s="21" t="s">
        <v>39</v>
      </c>
      <c r="F148" s="21">
        <f>B148-B146</f>
        <v>490</v>
      </c>
      <c r="G148" s="23"/>
      <c r="H148" s="21" t="s">
        <v>34</v>
      </c>
      <c r="I148" s="21"/>
      <c r="J148" s="39">
        <v>12</v>
      </c>
      <c r="K148" s="36" t="s">
        <v>40</v>
      </c>
      <c r="L148" s="36"/>
      <c r="M148" s="36"/>
      <c r="N148" s="36" t="s">
        <v>34</v>
      </c>
      <c r="O148" s="36"/>
      <c r="P148" s="36" t="s">
        <v>34</v>
      </c>
      <c r="Q148" s="36">
        <v>15</v>
      </c>
      <c r="R148" s="36"/>
      <c r="S148" s="36" t="s">
        <v>34</v>
      </c>
      <c r="T148" s="36"/>
      <c r="U148" s="25" t="s">
        <v>146</v>
      </c>
      <c r="V148" s="21"/>
      <c r="X148" s="1"/>
    </row>
    <row r="149" spans="1:24" s="7" customFormat="1" ht="27.75" customHeight="1" x14ac:dyDescent="0.25">
      <c r="A149" s="21">
        <f t="shared" si="12"/>
        <v>79</v>
      </c>
      <c r="B149" s="22">
        <v>174650</v>
      </c>
      <c r="C149" s="21" t="s">
        <v>34</v>
      </c>
      <c r="D149" s="21"/>
      <c r="E149" s="21" t="s">
        <v>39</v>
      </c>
      <c r="F149" s="21">
        <f>B149-B148</f>
        <v>500</v>
      </c>
      <c r="G149" s="23"/>
      <c r="H149" s="21" t="s">
        <v>34</v>
      </c>
      <c r="I149" s="21"/>
      <c r="J149" s="39">
        <v>7</v>
      </c>
      <c r="K149" s="36" t="s">
        <v>40</v>
      </c>
      <c r="L149" s="36"/>
      <c r="M149" s="36"/>
      <c r="N149" s="36" t="s">
        <v>34</v>
      </c>
      <c r="O149" s="36"/>
      <c r="P149" s="36" t="s">
        <v>34</v>
      </c>
      <c r="Q149" s="36">
        <v>15</v>
      </c>
      <c r="R149" s="36"/>
      <c r="S149" s="36" t="s">
        <v>34</v>
      </c>
      <c r="T149" s="36"/>
      <c r="U149" s="25" t="s">
        <v>147</v>
      </c>
      <c r="V149" s="21"/>
      <c r="X149" s="1"/>
    </row>
    <row r="150" spans="1:24" s="7" customFormat="1" ht="20.100000000000001" customHeight="1" x14ac:dyDescent="0.25">
      <c r="A150" s="21">
        <f t="shared" si="12"/>
        <v>80</v>
      </c>
      <c r="B150" s="22">
        <v>174800</v>
      </c>
      <c r="C150" s="21"/>
      <c r="D150" s="21" t="s">
        <v>34</v>
      </c>
      <c r="E150" s="21" t="s">
        <v>39</v>
      </c>
      <c r="F150" s="21"/>
      <c r="G150" s="23">
        <f>B150-B147</f>
        <v>1100</v>
      </c>
      <c r="H150" s="21" t="s">
        <v>34</v>
      </c>
      <c r="I150" s="21"/>
      <c r="J150" s="39">
        <v>8</v>
      </c>
      <c r="K150" s="36" t="s">
        <v>40</v>
      </c>
      <c r="L150" s="36"/>
      <c r="M150" s="36"/>
      <c r="N150" s="36" t="s">
        <v>34</v>
      </c>
      <c r="O150" s="36"/>
      <c r="P150" s="36" t="s">
        <v>34</v>
      </c>
      <c r="Q150" s="36">
        <v>20</v>
      </c>
      <c r="R150" s="36"/>
      <c r="S150" s="36" t="s">
        <v>34</v>
      </c>
      <c r="T150" s="36"/>
      <c r="U150" s="25" t="s">
        <v>148</v>
      </c>
      <c r="V150" s="21"/>
      <c r="X150" s="1"/>
    </row>
    <row r="151" spans="1:24" s="7" customFormat="1" ht="25.5" x14ac:dyDescent="0.25">
      <c r="A151" s="21">
        <f t="shared" si="12"/>
        <v>81</v>
      </c>
      <c r="B151" s="22">
        <v>174940</v>
      </c>
      <c r="C151" s="21" t="s">
        <v>34</v>
      </c>
      <c r="D151" s="21"/>
      <c r="E151" s="21" t="s">
        <v>39</v>
      </c>
      <c r="F151" s="21">
        <f>B151-B149</f>
        <v>290</v>
      </c>
      <c r="G151" s="23"/>
      <c r="H151" s="21" t="s">
        <v>34</v>
      </c>
      <c r="I151" s="21"/>
      <c r="J151" s="39">
        <v>5</v>
      </c>
      <c r="K151" s="36" t="s">
        <v>40</v>
      </c>
      <c r="L151" s="36"/>
      <c r="M151" s="36"/>
      <c r="N151" s="36" t="s">
        <v>34</v>
      </c>
      <c r="O151" s="36"/>
      <c r="P151" s="36" t="s">
        <v>34</v>
      </c>
      <c r="Q151" s="36">
        <v>15</v>
      </c>
      <c r="R151" s="36"/>
      <c r="S151" s="36" t="s">
        <v>34</v>
      </c>
      <c r="T151" s="36"/>
      <c r="U151" s="25" t="s">
        <v>149</v>
      </c>
      <c r="V151" s="21"/>
      <c r="X151" s="1"/>
    </row>
    <row r="152" spans="1:24" s="7" customFormat="1" ht="51" x14ac:dyDescent="0.25">
      <c r="A152" s="21">
        <f t="shared" si="12"/>
        <v>82</v>
      </c>
      <c r="B152" s="22">
        <v>175050</v>
      </c>
      <c r="C152" s="21"/>
      <c r="D152" s="21" t="s">
        <v>34</v>
      </c>
      <c r="E152" s="21" t="s">
        <v>39</v>
      </c>
      <c r="F152" s="21"/>
      <c r="G152" s="23">
        <f>B152-B150</f>
        <v>250</v>
      </c>
      <c r="H152" s="21" t="s">
        <v>34</v>
      </c>
      <c r="I152" s="21"/>
      <c r="J152" s="39">
        <v>20</v>
      </c>
      <c r="K152" s="36" t="s">
        <v>40</v>
      </c>
      <c r="L152" s="36"/>
      <c r="M152" s="36"/>
      <c r="N152" s="36" t="s">
        <v>34</v>
      </c>
      <c r="O152" s="36"/>
      <c r="P152" s="36" t="s">
        <v>34</v>
      </c>
      <c r="Q152" s="36">
        <v>20</v>
      </c>
      <c r="R152" s="36"/>
      <c r="S152" s="36" t="s">
        <v>34</v>
      </c>
      <c r="T152" s="39" t="s">
        <v>150</v>
      </c>
      <c r="U152" s="25" t="s">
        <v>151</v>
      </c>
      <c r="V152" s="21"/>
      <c r="X152" s="1"/>
    </row>
    <row r="153" spans="1:24" s="7" customFormat="1" ht="20.100000000000001" customHeight="1" x14ac:dyDescent="0.25">
      <c r="A153" s="21">
        <f>+A152+1</f>
        <v>83</v>
      </c>
      <c r="B153" s="22">
        <v>175150</v>
      </c>
      <c r="C153" s="21" t="s">
        <v>34</v>
      </c>
      <c r="D153" s="21"/>
      <c r="E153" s="21" t="s">
        <v>39</v>
      </c>
      <c r="F153" s="21">
        <f>B153-B151</f>
        <v>210</v>
      </c>
      <c r="G153" s="23"/>
      <c r="H153" s="21"/>
      <c r="I153" s="21" t="s">
        <v>34</v>
      </c>
      <c r="J153" s="39"/>
      <c r="K153" s="36"/>
      <c r="L153" s="36"/>
      <c r="M153" s="36"/>
      <c r="N153" s="36"/>
      <c r="O153" s="36"/>
      <c r="P153" s="36"/>
      <c r="Q153" s="36"/>
      <c r="R153" s="36"/>
      <c r="S153" s="36"/>
      <c r="T153" s="36"/>
      <c r="U153" s="25" t="s">
        <v>152</v>
      </c>
      <c r="V153" s="21"/>
      <c r="X153" s="1"/>
    </row>
    <row r="154" spans="1:24" s="7" customFormat="1" ht="20.100000000000001" customHeight="1" x14ac:dyDescent="0.25">
      <c r="A154" s="21">
        <f t="shared" si="12"/>
        <v>84</v>
      </c>
      <c r="B154" s="22">
        <v>175350</v>
      </c>
      <c r="C154" s="21"/>
      <c r="D154" s="21" t="s">
        <v>34</v>
      </c>
      <c r="E154" s="21" t="s">
        <v>39</v>
      </c>
      <c r="F154" s="21"/>
      <c r="G154" s="23">
        <f>B154-B153</f>
        <v>200</v>
      </c>
      <c r="H154" s="21" t="s">
        <v>34</v>
      </c>
      <c r="I154" s="21"/>
      <c r="J154" s="39">
        <v>5</v>
      </c>
      <c r="K154" s="36" t="s">
        <v>40</v>
      </c>
      <c r="L154" s="36"/>
      <c r="M154" s="36"/>
      <c r="N154" s="36" t="s">
        <v>34</v>
      </c>
      <c r="O154" s="36"/>
      <c r="P154" s="36" t="s">
        <v>34</v>
      </c>
      <c r="Q154" s="36">
        <v>15</v>
      </c>
      <c r="R154" s="36"/>
      <c r="S154" s="36" t="s">
        <v>34</v>
      </c>
      <c r="T154" s="36"/>
      <c r="U154" s="25" t="s">
        <v>153</v>
      </c>
      <c r="V154" s="21"/>
      <c r="X154" s="1"/>
    </row>
    <row r="155" spans="1:24" s="7" customFormat="1" ht="25.5" x14ac:dyDescent="0.25">
      <c r="A155" s="21">
        <f>A154+1</f>
        <v>85</v>
      </c>
      <c r="B155" s="22">
        <v>175750</v>
      </c>
      <c r="C155" s="21" t="s">
        <v>34</v>
      </c>
      <c r="D155" s="21"/>
      <c r="E155" s="21" t="s">
        <v>39</v>
      </c>
      <c r="F155" s="41">
        <f>B155-B153</f>
        <v>600</v>
      </c>
      <c r="G155" s="23"/>
      <c r="H155" s="21" t="s">
        <v>34</v>
      </c>
      <c r="I155" s="21"/>
      <c r="J155" s="39">
        <v>9</v>
      </c>
      <c r="K155" s="36" t="s">
        <v>40</v>
      </c>
      <c r="L155" s="36"/>
      <c r="M155" s="36"/>
      <c r="N155" s="36" t="s">
        <v>34</v>
      </c>
      <c r="O155" s="36"/>
      <c r="P155" s="36" t="s">
        <v>34</v>
      </c>
      <c r="Q155" s="36">
        <v>15</v>
      </c>
      <c r="R155" s="36"/>
      <c r="S155" s="36" t="s">
        <v>34</v>
      </c>
      <c r="T155" s="36"/>
      <c r="U155" s="25" t="s">
        <v>154</v>
      </c>
      <c r="V155" s="21"/>
      <c r="X155" s="1"/>
    </row>
    <row r="156" spans="1:24" s="7" customFormat="1" ht="25.5" x14ac:dyDescent="0.25">
      <c r="A156" s="21">
        <f>+A155+1</f>
        <v>86</v>
      </c>
      <c r="B156" s="22">
        <v>176010</v>
      </c>
      <c r="C156" s="21"/>
      <c r="D156" s="21" t="s">
        <v>34</v>
      </c>
      <c r="E156" s="21" t="s">
        <v>39</v>
      </c>
      <c r="F156" s="21"/>
      <c r="G156" s="23">
        <f>B156-B154</f>
        <v>660</v>
      </c>
      <c r="H156" s="21" t="s">
        <v>34</v>
      </c>
      <c r="I156" s="21"/>
      <c r="J156" s="39">
        <v>5</v>
      </c>
      <c r="K156" s="36" t="s">
        <v>40</v>
      </c>
      <c r="L156" s="36"/>
      <c r="M156" s="36"/>
      <c r="N156" s="36" t="s">
        <v>34</v>
      </c>
      <c r="O156" s="36"/>
      <c r="P156" s="36" t="s">
        <v>34</v>
      </c>
      <c r="Q156" s="36">
        <v>20</v>
      </c>
      <c r="R156" s="36"/>
      <c r="S156" s="36" t="s">
        <v>34</v>
      </c>
      <c r="T156" s="36"/>
      <c r="U156" s="25" t="s">
        <v>155</v>
      </c>
      <c r="V156" s="21"/>
      <c r="X156" s="1"/>
    </row>
    <row r="157" spans="1:24" s="7" customFormat="1" ht="25.5" x14ac:dyDescent="0.25">
      <c r="A157" s="21">
        <f t="shared" si="12"/>
        <v>87</v>
      </c>
      <c r="B157" s="22">
        <v>176210</v>
      </c>
      <c r="C157" s="21" t="s">
        <v>34</v>
      </c>
      <c r="D157" s="21"/>
      <c r="E157" s="21" t="s">
        <v>39</v>
      </c>
      <c r="F157" s="41">
        <f>B157-B155</f>
        <v>460</v>
      </c>
      <c r="G157" s="23"/>
      <c r="H157" s="21" t="s">
        <v>34</v>
      </c>
      <c r="I157" s="21"/>
      <c r="J157" s="39">
        <v>6</v>
      </c>
      <c r="K157" s="36" t="s">
        <v>40</v>
      </c>
      <c r="L157" s="36"/>
      <c r="M157" s="36"/>
      <c r="N157" s="36" t="s">
        <v>34</v>
      </c>
      <c r="O157" s="36"/>
      <c r="P157" s="36" t="s">
        <v>34</v>
      </c>
      <c r="Q157" s="36">
        <v>15</v>
      </c>
      <c r="R157" s="36"/>
      <c r="S157" s="36" t="s">
        <v>34</v>
      </c>
      <c r="T157" s="36"/>
      <c r="U157" s="25" t="s">
        <v>156</v>
      </c>
      <c r="V157" s="21"/>
      <c r="X157" s="1"/>
    </row>
    <row r="158" spans="1:24" s="7" customFormat="1" ht="20.100000000000001" customHeight="1" x14ac:dyDescent="0.25">
      <c r="A158" s="21">
        <f t="shared" si="12"/>
        <v>88</v>
      </c>
      <c r="B158" s="22">
        <v>177150</v>
      </c>
      <c r="C158" s="21"/>
      <c r="D158" s="21" t="s">
        <v>34</v>
      </c>
      <c r="E158" s="21" t="s">
        <v>39</v>
      </c>
      <c r="F158" s="21"/>
      <c r="G158" s="23">
        <f>B158-B156</f>
        <v>1140</v>
      </c>
      <c r="H158" s="21" t="s">
        <v>34</v>
      </c>
      <c r="I158" s="21"/>
      <c r="J158" s="39">
        <v>8</v>
      </c>
      <c r="K158" s="36" t="s">
        <v>40</v>
      </c>
      <c r="L158" s="36"/>
      <c r="M158" s="36"/>
      <c r="N158" s="36" t="s">
        <v>34</v>
      </c>
      <c r="O158" s="36"/>
      <c r="P158" s="36" t="s">
        <v>34</v>
      </c>
      <c r="Q158" s="36">
        <v>20</v>
      </c>
      <c r="R158" s="36"/>
      <c r="S158" s="36" t="s">
        <v>34</v>
      </c>
      <c r="T158" s="36"/>
      <c r="U158" s="25" t="s">
        <v>157</v>
      </c>
      <c r="V158" s="21"/>
      <c r="X158" s="1"/>
    </row>
    <row r="159" spans="1:24" s="7" customFormat="1" ht="20.100000000000001" customHeight="1" x14ac:dyDescent="0.25">
      <c r="A159" s="21">
        <f t="shared" si="12"/>
        <v>89</v>
      </c>
      <c r="B159" s="22">
        <v>177580</v>
      </c>
      <c r="C159" s="21" t="s">
        <v>34</v>
      </c>
      <c r="D159" s="21"/>
      <c r="E159" s="21" t="s">
        <v>39</v>
      </c>
      <c r="F159" s="41">
        <f>B159-B157</f>
        <v>1370</v>
      </c>
      <c r="G159" s="23"/>
      <c r="H159" s="21" t="s">
        <v>34</v>
      </c>
      <c r="I159" s="21"/>
      <c r="J159" s="39">
        <v>6</v>
      </c>
      <c r="K159" s="36" t="s">
        <v>40</v>
      </c>
      <c r="L159" s="36"/>
      <c r="M159" s="36"/>
      <c r="N159" s="36" t="s">
        <v>34</v>
      </c>
      <c r="O159" s="36"/>
      <c r="P159" s="36" t="s">
        <v>34</v>
      </c>
      <c r="Q159" s="36">
        <v>15</v>
      </c>
      <c r="R159" s="36"/>
      <c r="S159" s="36" t="s">
        <v>34</v>
      </c>
      <c r="T159" s="36"/>
      <c r="U159" s="25" t="s">
        <v>158</v>
      </c>
      <c r="V159" s="21"/>
      <c r="X159" s="1"/>
    </row>
    <row r="160" spans="1:24" s="7" customFormat="1" ht="20.100000000000001" customHeight="1" x14ac:dyDescent="0.25">
      <c r="A160" s="21">
        <f t="shared" si="12"/>
        <v>90</v>
      </c>
      <c r="B160" s="69">
        <v>177650</v>
      </c>
      <c r="C160" s="21"/>
      <c r="D160" s="21" t="s">
        <v>34</v>
      </c>
      <c r="E160" s="68"/>
      <c r="F160" s="21"/>
      <c r="G160" s="23">
        <f>B160-B158</f>
        <v>500</v>
      </c>
      <c r="H160" s="68" t="s">
        <v>34</v>
      </c>
      <c r="I160" s="21"/>
      <c r="J160" s="39">
        <v>15</v>
      </c>
      <c r="K160" s="36" t="s">
        <v>40</v>
      </c>
      <c r="L160" s="36"/>
      <c r="M160" s="36"/>
      <c r="N160" s="36" t="s">
        <v>34</v>
      </c>
      <c r="O160" s="36"/>
      <c r="P160" s="36" t="s">
        <v>34</v>
      </c>
      <c r="Q160" s="36">
        <v>20</v>
      </c>
      <c r="R160" s="36"/>
      <c r="S160" s="36" t="s">
        <v>34</v>
      </c>
      <c r="T160" s="36"/>
      <c r="U160" s="25" t="s">
        <v>159</v>
      </c>
      <c r="V160" s="21"/>
      <c r="X160" s="1"/>
    </row>
    <row r="161" spans="1:24" s="7" customFormat="1" ht="20.100000000000001" customHeight="1" x14ac:dyDescent="0.25">
      <c r="A161" s="219">
        <f>A160+1</f>
        <v>91</v>
      </c>
      <c r="B161" s="220">
        <v>178000</v>
      </c>
      <c r="C161" s="21" t="s">
        <v>34</v>
      </c>
      <c r="D161" s="21"/>
      <c r="E161" s="220" t="s">
        <v>77</v>
      </c>
      <c r="F161" s="23">
        <f>B161-B159</f>
        <v>420</v>
      </c>
      <c r="G161" s="23"/>
      <c r="H161" s="21" t="s">
        <v>34</v>
      </c>
      <c r="I161" s="21"/>
      <c r="J161" s="39">
        <v>16</v>
      </c>
      <c r="K161" s="36" t="s">
        <v>40</v>
      </c>
      <c r="L161" s="36"/>
      <c r="M161" s="36"/>
      <c r="N161" s="36" t="s">
        <v>34</v>
      </c>
      <c r="O161" s="36"/>
      <c r="P161" s="36" t="s">
        <v>34</v>
      </c>
      <c r="Q161" s="36">
        <v>15</v>
      </c>
      <c r="R161" s="36"/>
      <c r="S161" s="36" t="s">
        <v>34</v>
      </c>
      <c r="T161" s="36"/>
      <c r="U161" s="25" t="s">
        <v>158</v>
      </c>
      <c r="V161" s="21"/>
      <c r="X161" s="1"/>
    </row>
    <row r="162" spans="1:24" s="7" customFormat="1" ht="20.100000000000001" customHeight="1" x14ac:dyDescent="0.25">
      <c r="A162" s="219"/>
      <c r="B162" s="220"/>
      <c r="C162" s="21"/>
      <c r="D162" s="21" t="s">
        <v>34</v>
      </c>
      <c r="E162" s="220"/>
      <c r="F162" s="23"/>
      <c r="G162" s="23">
        <f>B161-B160</f>
        <v>350</v>
      </c>
      <c r="H162" s="21" t="s">
        <v>34</v>
      </c>
      <c r="I162" s="21"/>
      <c r="J162" s="39">
        <v>16</v>
      </c>
      <c r="K162" s="36" t="s">
        <v>40</v>
      </c>
      <c r="L162" s="36"/>
      <c r="M162" s="36"/>
      <c r="N162" s="36" t="s">
        <v>34</v>
      </c>
      <c r="O162" s="36"/>
      <c r="P162" s="36" t="s">
        <v>34</v>
      </c>
      <c r="Q162" s="36">
        <v>15</v>
      </c>
      <c r="R162" s="36"/>
      <c r="S162" s="36" t="s">
        <v>34</v>
      </c>
      <c r="T162" s="36"/>
      <c r="U162" s="25" t="s">
        <v>160</v>
      </c>
      <c r="V162" s="21"/>
      <c r="X162" s="1"/>
    </row>
    <row r="163" spans="1:24" s="7" customFormat="1" ht="51" x14ac:dyDescent="0.25">
      <c r="A163" s="21">
        <f>+A161+1</f>
        <v>92</v>
      </c>
      <c r="B163" s="22">
        <v>179000</v>
      </c>
      <c r="C163" s="21" t="s">
        <v>34</v>
      </c>
      <c r="D163" s="21"/>
      <c r="E163" s="21" t="s">
        <v>39</v>
      </c>
      <c r="F163" s="23">
        <f>B163-B161</f>
        <v>1000</v>
      </c>
      <c r="G163" s="23"/>
      <c r="H163" s="21"/>
      <c r="I163" s="21" t="s">
        <v>34</v>
      </c>
      <c r="J163" s="39"/>
      <c r="K163" s="36"/>
      <c r="L163" s="36"/>
      <c r="M163" s="36"/>
      <c r="N163" s="36"/>
      <c r="O163" s="36"/>
      <c r="P163" s="36"/>
      <c r="Q163" s="36"/>
      <c r="R163" s="36"/>
      <c r="S163" s="36"/>
      <c r="T163" s="39" t="s">
        <v>142</v>
      </c>
      <c r="U163" s="25" t="s">
        <v>161</v>
      </c>
      <c r="V163" s="21"/>
      <c r="X163" s="1"/>
    </row>
    <row r="164" spans="1:24" s="7" customFormat="1" x14ac:dyDescent="0.25">
      <c r="A164" s="28"/>
      <c r="B164" s="44" t="s">
        <v>46</v>
      </c>
      <c r="C164" s="28">
        <f>COUNTA(C144:C163)</f>
        <v>11</v>
      </c>
      <c r="D164" s="28">
        <f t="shared" ref="D164:I164" si="13">COUNTA(D144:D163)</f>
        <v>9</v>
      </c>
      <c r="E164" s="28">
        <f t="shared" si="13"/>
        <v>18</v>
      </c>
      <c r="F164" s="28">
        <f t="shared" si="13"/>
        <v>10</v>
      </c>
      <c r="G164" s="28">
        <f t="shared" si="13"/>
        <v>8</v>
      </c>
      <c r="H164" s="28">
        <f t="shared" si="13"/>
        <v>14</v>
      </c>
      <c r="I164" s="28">
        <f t="shared" si="13"/>
        <v>6</v>
      </c>
      <c r="J164" s="39"/>
      <c r="K164" s="36"/>
      <c r="L164" s="36"/>
      <c r="M164" s="36"/>
      <c r="N164" s="36"/>
      <c r="O164" s="36"/>
      <c r="P164" s="36"/>
      <c r="Q164" s="36"/>
      <c r="R164" s="36"/>
      <c r="S164" s="36"/>
      <c r="T164" s="36"/>
      <c r="U164" s="28"/>
      <c r="V164" s="28"/>
      <c r="X164" s="1"/>
    </row>
    <row r="165" spans="1:24" s="7" customFormat="1" ht="12.75" customHeight="1" x14ac:dyDescent="0.25">
      <c r="A165" s="218" t="s">
        <v>162</v>
      </c>
      <c r="B165" s="218"/>
      <c r="C165" s="218"/>
      <c r="D165" s="218"/>
      <c r="E165" s="218"/>
      <c r="F165" s="218"/>
      <c r="G165" s="218"/>
      <c r="H165" s="218"/>
      <c r="I165" s="218"/>
      <c r="J165" s="218"/>
      <c r="K165" s="218"/>
      <c r="L165" s="218"/>
      <c r="M165" s="218"/>
      <c r="N165" s="218"/>
      <c r="O165" s="218"/>
      <c r="P165" s="218"/>
      <c r="Q165" s="218"/>
      <c r="R165" s="218"/>
      <c r="S165" s="218"/>
      <c r="T165" s="218"/>
      <c r="U165" s="218"/>
      <c r="V165" s="20"/>
      <c r="X165" s="1"/>
    </row>
    <row r="166" spans="1:24" s="7" customFormat="1" ht="12.75" customHeight="1" x14ac:dyDescent="0.25">
      <c r="A166" s="99"/>
      <c r="B166" s="102">
        <v>179250</v>
      </c>
      <c r="C166" s="99"/>
      <c r="D166" s="99"/>
      <c r="E166" s="99"/>
      <c r="F166" s="99"/>
      <c r="G166" s="99"/>
      <c r="H166" s="99"/>
      <c r="I166" s="99"/>
      <c r="J166" s="99"/>
      <c r="K166" s="99"/>
      <c r="L166" s="99"/>
      <c r="M166" s="99"/>
      <c r="N166" s="99"/>
      <c r="O166" s="99"/>
      <c r="P166" s="99"/>
      <c r="Q166" s="99"/>
      <c r="R166" s="99"/>
      <c r="S166" s="99"/>
      <c r="T166" s="99"/>
      <c r="U166" s="99"/>
      <c r="V166" s="20"/>
      <c r="X166" s="1"/>
    </row>
    <row r="167" spans="1:24" s="120" customFormat="1" ht="38.25" x14ac:dyDescent="0.25">
      <c r="A167" s="114">
        <f>+A163+1</f>
        <v>93</v>
      </c>
      <c r="B167" s="115">
        <v>181780</v>
      </c>
      <c r="C167" s="114"/>
      <c r="D167" s="114" t="s">
        <v>34</v>
      </c>
      <c r="E167" s="114" t="s">
        <v>39</v>
      </c>
      <c r="F167" s="116"/>
      <c r="G167" s="116">
        <f>B167-B161</f>
        <v>3780</v>
      </c>
      <c r="H167" s="114" t="s">
        <v>34</v>
      </c>
      <c r="I167" s="114"/>
      <c r="J167" s="117">
        <v>6</v>
      </c>
      <c r="K167" s="118" t="s">
        <v>40</v>
      </c>
      <c r="L167" s="118"/>
      <c r="M167" s="118"/>
      <c r="N167" s="118" t="s">
        <v>34</v>
      </c>
      <c r="O167" s="118"/>
      <c r="P167" s="118" t="s">
        <v>34</v>
      </c>
      <c r="Q167" s="118">
        <v>25</v>
      </c>
      <c r="R167" s="118"/>
      <c r="S167" s="118" t="s">
        <v>34</v>
      </c>
      <c r="T167" s="117" t="s">
        <v>37</v>
      </c>
      <c r="U167" s="119" t="s">
        <v>163</v>
      </c>
      <c r="V167" s="114"/>
      <c r="X167" s="121"/>
    </row>
    <row r="168" spans="1:24" s="7" customFormat="1" ht="51" x14ac:dyDescent="0.25">
      <c r="A168" s="21">
        <f>+A167+1</f>
        <v>94</v>
      </c>
      <c r="B168" s="22">
        <v>183430</v>
      </c>
      <c r="C168" s="21" t="s">
        <v>34</v>
      </c>
      <c r="D168" s="21"/>
      <c r="E168" s="21" t="s">
        <v>39</v>
      </c>
      <c r="F168" s="23">
        <f>B168-B163</f>
        <v>4430</v>
      </c>
      <c r="G168" s="23"/>
      <c r="H168" s="21"/>
      <c r="I168" s="21" t="s">
        <v>34</v>
      </c>
      <c r="J168" s="39">
        <v>9</v>
      </c>
      <c r="K168" s="36" t="s">
        <v>40</v>
      </c>
      <c r="L168" s="36"/>
      <c r="M168" s="36"/>
      <c r="N168" s="36"/>
      <c r="O168" s="36"/>
      <c r="P168" s="36"/>
      <c r="Q168" s="36"/>
      <c r="R168" s="36"/>
      <c r="S168" s="36"/>
      <c r="T168" s="39" t="s">
        <v>164</v>
      </c>
      <c r="U168" s="25" t="s">
        <v>165</v>
      </c>
      <c r="V168" s="21"/>
      <c r="X168" s="1"/>
    </row>
    <row r="169" spans="1:24" s="120" customFormat="1" ht="38.25" x14ac:dyDescent="0.25">
      <c r="A169" s="114">
        <f t="shared" ref="A169:A174" si="14">+A168+1</f>
        <v>95</v>
      </c>
      <c r="B169" s="115">
        <v>185290</v>
      </c>
      <c r="C169" s="114"/>
      <c r="D169" s="114" t="s">
        <v>34</v>
      </c>
      <c r="E169" s="114" t="s">
        <v>39</v>
      </c>
      <c r="F169" s="116"/>
      <c r="G169" s="116">
        <f>B169-B167</f>
        <v>3510</v>
      </c>
      <c r="H169" s="114" t="s">
        <v>34</v>
      </c>
      <c r="I169" s="114"/>
      <c r="J169" s="117">
        <v>21</v>
      </c>
      <c r="K169" s="118" t="s">
        <v>40</v>
      </c>
      <c r="L169" s="118"/>
      <c r="M169" s="118"/>
      <c r="N169" s="118" t="s">
        <v>34</v>
      </c>
      <c r="O169" s="118"/>
      <c r="P169" s="118" t="s">
        <v>34</v>
      </c>
      <c r="Q169" s="118">
        <v>20</v>
      </c>
      <c r="R169" s="118"/>
      <c r="S169" s="118" t="s">
        <v>34</v>
      </c>
      <c r="T169" s="117" t="s">
        <v>37</v>
      </c>
      <c r="U169" s="119" t="s">
        <v>166</v>
      </c>
      <c r="V169" s="114"/>
      <c r="X169" s="121"/>
    </row>
    <row r="170" spans="1:24" s="7" customFormat="1" ht="25.5" x14ac:dyDescent="0.25">
      <c r="A170" s="21">
        <f t="shared" si="14"/>
        <v>96</v>
      </c>
      <c r="B170" s="22">
        <v>187550</v>
      </c>
      <c r="C170" s="21"/>
      <c r="D170" s="21" t="s">
        <v>34</v>
      </c>
      <c r="E170" s="21" t="s">
        <v>39</v>
      </c>
      <c r="F170" s="23"/>
      <c r="G170" s="23">
        <f>B170-B169</f>
        <v>2260</v>
      </c>
      <c r="H170" s="21" t="s">
        <v>34</v>
      </c>
      <c r="I170" s="21"/>
      <c r="J170" s="39">
        <v>15</v>
      </c>
      <c r="K170" s="36" t="s">
        <v>40</v>
      </c>
      <c r="L170" s="36"/>
      <c r="M170" s="36"/>
      <c r="N170" s="36" t="s">
        <v>34</v>
      </c>
      <c r="O170" s="36"/>
      <c r="P170" s="36" t="s">
        <v>34</v>
      </c>
      <c r="Q170" s="36">
        <v>35</v>
      </c>
      <c r="R170" s="36"/>
      <c r="S170" s="36" t="s">
        <v>34</v>
      </c>
      <c r="T170" s="36"/>
      <c r="U170" s="25" t="s">
        <v>167</v>
      </c>
      <c r="V170" s="21"/>
      <c r="X170" s="1"/>
    </row>
    <row r="171" spans="1:24" s="120" customFormat="1" ht="25.5" x14ac:dyDescent="0.25">
      <c r="A171" s="114">
        <f t="shared" si="14"/>
        <v>97</v>
      </c>
      <c r="B171" s="115">
        <v>188500</v>
      </c>
      <c r="C171" s="114" t="s">
        <v>34</v>
      </c>
      <c r="D171" s="114"/>
      <c r="E171" s="114" t="s">
        <v>39</v>
      </c>
      <c r="F171" s="116">
        <f>+B171-B168</f>
        <v>5070</v>
      </c>
      <c r="G171" s="116"/>
      <c r="H171" s="114" t="s">
        <v>34</v>
      </c>
      <c r="I171" s="114"/>
      <c r="J171" s="117">
        <v>9</v>
      </c>
      <c r="K171" s="118" t="s">
        <v>42</v>
      </c>
      <c r="L171" s="118"/>
      <c r="M171" s="118"/>
      <c r="N171" s="118" t="s">
        <v>34</v>
      </c>
      <c r="O171" s="118"/>
      <c r="P171" s="118" t="s">
        <v>34</v>
      </c>
      <c r="Q171" s="118">
        <v>30</v>
      </c>
      <c r="R171" s="118"/>
      <c r="S171" s="118" t="s">
        <v>34</v>
      </c>
      <c r="T171" s="118"/>
      <c r="U171" s="119" t="s">
        <v>168</v>
      </c>
      <c r="V171" s="114"/>
      <c r="X171" s="121"/>
    </row>
    <row r="172" spans="1:24" s="7" customFormat="1" x14ac:dyDescent="0.25">
      <c r="A172" s="21">
        <f>+A171+1</f>
        <v>98</v>
      </c>
      <c r="B172" s="22">
        <v>188970</v>
      </c>
      <c r="C172" s="21"/>
      <c r="D172" s="21" t="s">
        <v>34</v>
      </c>
      <c r="E172" s="21" t="s">
        <v>39</v>
      </c>
      <c r="F172" s="23"/>
      <c r="G172" s="23">
        <f>B172-B170</f>
        <v>1420</v>
      </c>
      <c r="H172" s="21" t="s">
        <v>34</v>
      </c>
      <c r="I172" s="21"/>
      <c r="J172" s="39">
        <v>3</v>
      </c>
      <c r="K172" s="36" t="s">
        <v>40</v>
      </c>
      <c r="L172" s="36"/>
      <c r="M172" s="36"/>
      <c r="N172" s="36" t="s">
        <v>34</v>
      </c>
      <c r="O172" s="36"/>
      <c r="P172" s="36" t="s">
        <v>34</v>
      </c>
      <c r="Q172" s="36">
        <v>10</v>
      </c>
      <c r="R172" s="36"/>
      <c r="S172" s="36" t="s">
        <v>34</v>
      </c>
      <c r="T172" s="36"/>
      <c r="U172" s="25" t="s">
        <v>169</v>
      </c>
      <c r="V172" s="21"/>
      <c r="X172" s="1"/>
    </row>
    <row r="173" spans="1:24" s="120" customFormat="1" ht="25.5" x14ac:dyDescent="0.25">
      <c r="A173" s="114">
        <f>+A172+1</f>
        <v>99</v>
      </c>
      <c r="B173" s="115">
        <v>189500</v>
      </c>
      <c r="C173" s="114" t="s">
        <v>34</v>
      </c>
      <c r="D173" s="114"/>
      <c r="E173" s="114" t="s">
        <v>39</v>
      </c>
      <c r="F173" s="116">
        <f>B173-B171</f>
        <v>1000</v>
      </c>
      <c r="G173" s="116"/>
      <c r="H173" s="114" t="s">
        <v>34</v>
      </c>
      <c r="I173" s="114"/>
      <c r="J173" s="117">
        <v>8</v>
      </c>
      <c r="K173" s="118" t="s">
        <v>42</v>
      </c>
      <c r="L173" s="118"/>
      <c r="M173" s="118"/>
      <c r="N173" s="118" t="s">
        <v>34</v>
      </c>
      <c r="O173" s="118"/>
      <c r="P173" s="118" t="s">
        <v>34</v>
      </c>
      <c r="Q173" s="118">
        <v>25</v>
      </c>
      <c r="R173" s="118"/>
      <c r="S173" s="118" t="s">
        <v>34</v>
      </c>
      <c r="T173" s="118"/>
      <c r="U173" s="119" t="s">
        <v>170</v>
      </c>
      <c r="V173" s="114"/>
      <c r="X173" s="121"/>
    </row>
    <row r="174" spans="1:24" s="120" customFormat="1" ht="38.25" x14ac:dyDescent="0.25">
      <c r="A174" s="114">
        <f t="shared" si="14"/>
        <v>100</v>
      </c>
      <c r="B174" s="115">
        <v>190380</v>
      </c>
      <c r="C174" s="114"/>
      <c r="D174" s="114" t="s">
        <v>34</v>
      </c>
      <c r="E174" s="114" t="s">
        <v>39</v>
      </c>
      <c r="F174" s="116"/>
      <c r="G174" s="116">
        <f>B174-B172</f>
        <v>1410</v>
      </c>
      <c r="H174" s="114" t="s">
        <v>34</v>
      </c>
      <c r="I174" s="114"/>
      <c r="J174" s="117">
        <v>34</v>
      </c>
      <c r="K174" s="118" t="s">
        <v>42</v>
      </c>
      <c r="L174" s="118"/>
      <c r="M174" s="118"/>
      <c r="N174" s="118" t="s">
        <v>34</v>
      </c>
      <c r="O174" s="118"/>
      <c r="P174" s="118" t="s">
        <v>34</v>
      </c>
      <c r="Q174" s="118">
        <v>20</v>
      </c>
      <c r="R174" s="118"/>
      <c r="S174" s="118" t="s">
        <v>34</v>
      </c>
      <c r="T174" s="117" t="s">
        <v>37</v>
      </c>
      <c r="U174" s="119" t="s">
        <v>171</v>
      </c>
      <c r="V174" s="114"/>
      <c r="X174" s="121"/>
    </row>
    <row r="175" spans="1:24" s="7" customFormat="1" ht="178.5" x14ac:dyDescent="0.25">
      <c r="A175" s="21">
        <f>+A174+1</f>
        <v>101</v>
      </c>
      <c r="B175" s="22">
        <v>193600</v>
      </c>
      <c r="C175" s="21"/>
      <c r="D175" s="21" t="s">
        <v>34</v>
      </c>
      <c r="E175" s="21" t="s">
        <v>39</v>
      </c>
      <c r="F175" s="23"/>
      <c r="G175" s="23">
        <f>B175-B174</f>
        <v>3220</v>
      </c>
      <c r="H175" s="21" t="s">
        <v>34</v>
      </c>
      <c r="I175" s="21"/>
      <c r="J175" s="39">
        <v>27</v>
      </c>
      <c r="K175" s="36" t="s">
        <v>42</v>
      </c>
      <c r="L175" s="36"/>
      <c r="M175" s="36"/>
      <c r="N175" s="36" t="s">
        <v>34</v>
      </c>
      <c r="O175" s="36"/>
      <c r="P175" s="36" t="s">
        <v>34</v>
      </c>
      <c r="Q175" s="36">
        <v>20</v>
      </c>
      <c r="R175" s="36"/>
      <c r="S175" s="36" t="s">
        <v>34</v>
      </c>
      <c r="T175" s="39" t="s">
        <v>172</v>
      </c>
      <c r="U175" s="25" t="s">
        <v>173</v>
      </c>
      <c r="V175" s="21"/>
      <c r="X175" s="1"/>
    </row>
    <row r="176" spans="1:24" s="120" customFormat="1" ht="25.5" x14ac:dyDescent="0.25">
      <c r="A176" s="114">
        <f>A175+1</f>
        <v>102</v>
      </c>
      <c r="B176" s="115">
        <v>198600</v>
      </c>
      <c r="C176" s="114" t="s">
        <v>34</v>
      </c>
      <c r="D176" s="114"/>
      <c r="E176" s="114" t="s">
        <v>39</v>
      </c>
      <c r="F176" s="116">
        <f>B176-B173</f>
        <v>9100</v>
      </c>
      <c r="G176" s="116"/>
      <c r="H176" s="114" t="s">
        <v>34</v>
      </c>
      <c r="I176" s="114"/>
      <c r="J176" s="117">
        <v>12</v>
      </c>
      <c r="K176" s="118" t="s">
        <v>40</v>
      </c>
      <c r="L176" s="118"/>
      <c r="M176" s="118"/>
      <c r="N176" s="118" t="s">
        <v>34</v>
      </c>
      <c r="O176" s="118"/>
      <c r="P176" s="118" t="s">
        <v>34</v>
      </c>
      <c r="Q176" s="118">
        <v>25</v>
      </c>
      <c r="R176" s="118"/>
      <c r="S176" s="118" t="s">
        <v>34</v>
      </c>
      <c r="T176" s="118"/>
      <c r="U176" s="119" t="s">
        <v>174</v>
      </c>
      <c r="V176" s="114"/>
      <c r="X176" s="121"/>
    </row>
    <row r="177" spans="1:24" s="7" customFormat="1" ht="51" x14ac:dyDescent="0.25">
      <c r="A177" s="21">
        <f t="shared" ref="A177:A178" si="15">+A176+1</f>
        <v>103</v>
      </c>
      <c r="B177" s="22">
        <v>200500</v>
      </c>
      <c r="C177" s="21"/>
      <c r="D177" s="21" t="s">
        <v>34</v>
      </c>
      <c r="E177" s="21" t="s">
        <v>39</v>
      </c>
      <c r="F177" s="23"/>
      <c r="G177" s="23">
        <f>B177-B175</f>
        <v>6900</v>
      </c>
      <c r="H177" s="21" t="s">
        <v>34</v>
      </c>
      <c r="I177" s="21"/>
      <c r="J177" s="39">
        <v>50</v>
      </c>
      <c r="K177" s="36" t="s">
        <v>40</v>
      </c>
      <c r="L177" s="36"/>
      <c r="M177" s="36"/>
      <c r="N177" s="36" t="s">
        <v>34</v>
      </c>
      <c r="O177" s="36"/>
      <c r="P177" s="36" t="s">
        <v>34</v>
      </c>
      <c r="Q177" s="36">
        <v>25</v>
      </c>
      <c r="R177" s="36"/>
      <c r="S177" s="36" t="s">
        <v>34</v>
      </c>
      <c r="T177" s="39" t="s">
        <v>175</v>
      </c>
      <c r="U177" s="25" t="s">
        <v>176</v>
      </c>
      <c r="V177" s="21"/>
      <c r="X177" s="1"/>
    </row>
    <row r="178" spans="1:24" s="7" customFormat="1" ht="128.25" customHeight="1" x14ac:dyDescent="0.25">
      <c r="A178" s="21">
        <f t="shared" si="15"/>
        <v>104</v>
      </c>
      <c r="B178" s="22">
        <v>204150</v>
      </c>
      <c r="C178" s="22"/>
      <c r="D178" s="22" t="s">
        <v>34</v>
      </c>
      <c r="E178" s="22" t="s">
        <v>39</v>
      </c>
      <c r="F178" s="22"/>
      <c r="G178" s="23">
        <f>+B178-B177</f>
        <v>3650</v>
      </c>
      <c r="H178" s="22"/>
      <c r="I178" s="22" t="s">
        <v>34</v>
      </c>
      <c r="J178" s="39"/>
      <c r="K178" s="36"/>
      <c r="L178" s="36"/>
      <c r="M178" s="36"/>
      <c r="N178" s="36"/>
      <c r="O178" s="36"/>
      <c r="P178" s="36"/>
      <c r="Q178" s="36"/>
      <c r="R178" s="36"/>
      <c r="S178" s="36"/>
      <c r="T178" s="39" t="s">
        <v>177</v>
      </c>
      <c r="U178" s="42" t="s">
        <v>178</v>
      </c>
      <c r="V178" s="22"/>
      <c r="X178" s="1"/>
    </row>
    <row r="179" spans="1:24" s="7" customFormat="1" x14ac:dyDescent="0.25">
      <c r="A179" s="28"/>
      <c r="B179" s="73" t="s">
        <v>46</v>
      </c>
      <c r="C179" s="28">
        <f>COUNTA(C167:C178)</f>
        <v>4</v>
      </c>
      <c r="D179" s="28">
        <f>COUNTA(D167:D178)</f>
        <v>8</v>
      </c>
      <c r="E179" s="28">
        <f>COUNTA(E167:E178)</f>
        <v>12</v>
      </c>
      <c r="F179" s="28"/>
      <c r="G179" s="28"/>
      <c r="H179" s="28">
        <f>COUNTA(H167:H178)</f>
        <v>10</v>
      </c>
      <c r="I179" s="28">
        <f>COUNTA(I167:I178)</f>
        <v>2</v>
      </c>
      <c r="J179" s="39"/>
      <c r="K179" s="36"/>
      <c r="L179" s="36"/>
      <c r="M179" s="36"/>
      <c r="N179" s="36"/>
      <c r="O179" s="36"/>
      <c r="P179" s="36"/>
      <c r="Q179" s="36"/>
      <c r="R179" s="36"/>
      <c r="S179" s="36"/>
      <c r="T179" s="36"/>
      <c r="U179" s="28"/>
      <c r="V179" s="28"/>
      <c r="X179" s="1"/>
    </row>
    <row r="180" spans="1:24" s="7" customFormat="1" x14ac:dyDescent="0.25">
      <c r="A180" s="221" t="s">
        <v>179</v>
      </c>
      <c r="B180" s="221"/>
      <c r="C180" s="28">
        <f t="shared" ref="C180:I180" si="16">C19+C37+C50+C80+C112+C119+C142+C164+C179</f>
        <v>51</v>
      </c>
      <c r="D180" s="28">
        <f t="shared" si="16"/>
        <v>57</v>
      </c>
      <c r="E180" s="28">
        <f t="shared" si="16"/>
        <v>101</v>
      </c>
      <c r="F180" s="76">
        <f t="shared" si="16"/>
        <v>31</v>
      </c>
      <c r="G180" s="76">
        <f t="shared" si="16"/>
        <v>32</v>
      </c>
      <c r="H180" s="28">
        <f t="shared" si="16"/>
        <v>72</v>
      </c>
      <c r="I180" s="28">
        <f t="shared" si="16"/>
        <v>36</v>
      </c>
      <c r="J180" s="39"/>
      <c r="K180" s="36"/>
      <c r="L180" s="36"/>
      <c r="M180" s="36"/>
      <c r="N180" s="36"/>
      <c r="O180" s="36"/>
      <c r="P180" s="36"/>
      <c r="Q180" s="36"/>
      <c r="R180" s="36"/>
      <c r="S180" s="36"/>
      <c r="T180" s="36"/>
      <c r="U180" s="28"/>
      <c r="V180" s="21"/>
      <c r="X180" s="1"/>
    </row>
    <row r="181" spans="1:24" s="7" customFormat="1" x14ac:dyDescent="0.25">
      <c r="A181" s="216" t="s">
        <v>180</v>
      </c>
      <c r="B181" s="216"/>
      <c r="C181" s="74">
        <f t="shared" ref="C181:I181" si="17">C19+C80+C119+C142+C179</f>
        <v>16</v>
      </c>
      <c r="D181" s="74">
        <f t="shared" si="17"/>
        <v>24</v>
      </c>
      <c r="E181" s="74">
        <f t="shared" si="17"/>
        <v>39</v>
      </c>
      <c r="F181" s="77">
        <f t="shared" si="17"/>
        <v>5</v>
      </c>
      <c r="G181" s="77">
        <f t="shared" si="17"/>
        <v>8</v>
      </c>
      <c r="H181" s="74">
        <f t="shared" si="17"/>
        <v>33</v>
      </c>
      <c r="I181" s="74">
        <f t="shared" si="17"/>
        <v>7</v>
      </c>
      <c r="J181" s="39"/>
      <c r="K181" s="36"/>
      <c r="L181" s="36"/>
      <c r="M181" s="36"/>
      <c r="N181" s="36"/>
      <c r="O181" s="36"/>
      <c r="P181" s="36"/>
      <c r="Q181" s="36"/>
      <c r="R181" s="36"/>
      <c r="S181" s="36"/>
      <c r="T181" s="36"/>
      <c r="U181" s="74"/>
      <c r="V181" s="56"/>
      <c r="X181" s="1"/>
    </row>
    <row r="182" spans="1:24" s="7" customFormat="1" x14ac:dyDescent="0.25">
      <c r="A182" s="217" t="s">
        <v>181</v>
      </c>
      <c r="B182" s="217"/>
      <c r="C182" s="78">
        <f t="shared" ref="C182:I182" si="18">C37+C50+C112+C164</f>
        <v>35</v>
      </c>
      <c r="D182" s="78">
        <f t="shared" si="18"/>
        <v>33</v>
      </c>
      <c r="E182" s="78">
        <f t="shared" si="18"/>
        <v>62</v>
      </c>
      <c r="F182" s="79">
        <f t="shared" si="18"/>
        <v>26</v>
      </c>
      <c r="G182" s="79">
        <f t="shared" si="18"/>
        <v>24</v>
      </c>
      <c r="H182" s="78">
        <f t="shared" si="18"/>
        <v>39</v>
      </c>
      <c r="I182" s="78">
        <f t="shared" si="18"/>
        <v>29</v>
      </c>
      <c r="J182" s="80"/>
      <c r="K182" s="81"/>
      <c r="L182" s="81"/>
      <c r="M182" s="81"/>
      <c r="N182" s="81"/>
      <c r="O182" s="81"/>
      <c r="P182" s="81"/>
      <c r="Q182" s="81"/>
      <c r="R182" s="81"/>
      <c r="S182" s="81"/>
      <c r="T182" s="81"/>
      <c r="U182" s="78"/>
      <c r="V182" s="82"/>
      <c r="X182" s="1"/>
    </row>
    <row r="183" spans="1:24" s="7" customFormat="1" x14ac:dyDescent="0.25">
      <c r="A183" s="1"/>
      <c r="B183" s="64"/>
      <c r="C183" s="1"/>
      <c r="D183" s="1"/>
      <c r="E183" s="1"/>
      <c r="F183" s="2"/>
      <c r="G183" s="2"/>
      <c r="H183" s="1"/>
      <c r="I183" s="1"/>
      <c r="J183" s="3"/>
      <c r="K183" s="4"/>
      <c r="L183" s="4"/>
      <c r="M183" s="4"/>
      <c r="N183" s="4"/>
      <c r="O183" s="4"/>
      <c r="P183" s="4"/>
      <c r="Q183" s="4"/>
      <c r="R183" s="4"/>
      <c r="S183" s="4"/>
      <c r="T183" s="4"/>
      <c r="U183" s="5"/>
      <c r="V183" s="1"/>
      <c r="X183" s="1"/>
    </row>
    <row r="185" spans="1:24" hidden="1" x14ac:dyDescent="0.25"/>
    <row r="186" spans="1:24" hidden="1" x14ac:dyDescent="0.25"/>
    <row r="187" spans="1:24" s="86" customFormat="1" hidden="1" x14ac:dyDescent="0.25">
      <c r="A187" s="83"/>
      <c r="B187" s="83" t="s">
        <v>182</v>
      </c>
      <c r="C187" s="83"/>
      <c r="D187" s="83"/>
      <c r="E187" s="83">
        <f>C180+D180</f>
        <v>108</v>
      </c>
      <c r="F187" s="84"/>
      <c r="G187" s="84"/>
      <c r="H187" s="83"/>
      <c r="I187" s="83"/>
      <c r="J187" s="3"/>
      <c r="K187" s="4"/>
      <c r="L187" s="4"/>
      <c r="M187" s="4"/>
      <c r="N187" s="4"/>
      <c r="O187" s="4"/>
      <c r="P187" s="4"/>
      <c r="Q187" s="4"/>
      <c r="R187" s="4"/>
      <c r="S187" s="4"/>
      <c r="T187" s="4"/>
      <c r="U187" s="85"/>
      <c r="V187" s="83"/>
      <c r="X187" s="83"/>
    </row>
    <row r="188" spans="1:24" s="7" customFormat="1" hidden="1" x14ac:dyDescent="0.25">
      <c r="A188" s="1"/>
      <c r="B188" s="1" t="s">
        <v>39</v>
      </c>
      <c r="C188" s="1"/>
      <c r="D188" s="1"/>
      <c r="E188" s="1">
        <f>+E180-E189</f>
        <v>94</v>
      </c>
      <c r="F188" s="2"/>
      <c r="G188" s="2"/>
      <c r="H188" s="1"/>
      <c r="I188" s="1"/>
      <c r="J188" s="3"/>
      <c r="K188" s="4"/>
      <c r="L188" s="4"/>
      <c r="M188" s="4"/>
      <c r="N188" s="4"/>
      <c r="O188" s="4"/>
      <c r="P188" s="4"/>
      <c r="Q188" s="4"/>
      <c r="R188" s="4"/>
      <c r="S188" s="4"/>
      <c r="T188" s="4"/>
      <c r="U188" s="5"/>
      <c r="V188" s="1"/>
      <c r="X188" s="1"/>
    </row>
    <row r="189" spans="1:24" s="2" customFormat="1" hidden="1" x14ac:dyDescent="0.25">
      <c r="A189" s="1"/>
      <c r="B189" s="1" t="s">
        <v>77</v>
      </c>
      <c r="C189" s="1"/>
      <c r="D189" s="1"/>
      <c r="E189" s="1">
        <f>E187-E180</f>
        <v>7</v>
      </c>
      <c r="H189" s="1"/>
      <c r="I189" s="1"/>
      <c r="J189" s="3"/>
      <c r="K189" s="4"/>
      <c r="L189" s="4"/>
      <c r="M189" s="4"/>
      <c r="N189" s="4"/>
      <c r="O189" s="4"/>
      <c r="P189" s="4"/>
      <c r="Q189" s="4"/>
      <c r="R189" s="4"/>
      <c r="S189" s="4"/>
      <c r="T189" s="4"/>
      <c r="U189" s="5"/>
      <c r="V189" s="1"/>
      <c r="W189" s="7"/>
      <c r="X189" s="1"/>
    </row>
    <row r="190" spans="1:24" s="2" customFormat="1" hidden="1" x14ac:dyDescent="0.25">
      <c r="A190" s="1"/>
      <c r="B190" s="1" t="s">
        <v>183</v>
      </c>
      <c r="C190" s="1"/>
      <c r="D190" s="1"/>
      <c r="E190" s="1">
        <f>'[1]CHXD '!C22+'[1]CHXD '!D22</f>
        <v>8</v>
      </c>
      <c r="H190" s="1"/>
      <c r="I190" s="1"/>
      <c r="J190" s="3"/>
      <c r="K190" s="4"/>
      <c r="L190" s="4"/>
      <c r="M190" s="4"/>
      <c r="N190" s="4"/>
      <c r="O190" s="4"/>
      <c r="P190" s="4"/>
      <c r="Q190" s="4"/>
      <c r="R190" s="4"/>
      <c r="S190" s="4"/>
      <c r="T190" s="4"/>
      <c r="U190" s="5"/>
      <c r="V190" s="1"/>
      <c r="W190" s="7"/>
      <c r="X190" s="1"/>
    </row>
    <row r="191" spans="1:24" s="2" customFormat="1" hidden="1" x14ac:dyDescent="0.25">
      <c r="A191" s="1"/>
      <c r="B191" s="87" t="s">
        <v>184</v>
      </c>
      <c r="C191" s="1"/>
      <c r="D191" s="1"/>
      <c r="E191" s="1">
        <f>+E190+E189+E188</f>
        <v>109</v>
      </c>
      <c r="H191" s="1"/>
      <c r="I191" s="1"/>
      <c r="J191" s="3"/>
      <c r="K191" s="4"/>
      <c r="L191" s="4"/>
      <c r="M191" s="4"/>
      <c r="N191" s="4"/>
      <c r="O191" s="4"/>
      <c r="P191" s="4"/>
      <c r="Q191" s="4"/>
      <c r="R191" s="4"/>
      <c r="S191" s="4"/>
      <c r="T191" s="4"/>
      <c r="U191" s="5"/>
      <c r="V191" s="1"/>
      <c r="W191" s="7"/>
      <c r="X191" s="1"/>
    </row>
  </sheetData>
  <autoFilter ref="A8:Z182" xr:uid="{00000000-0009-0000-0000-000000000000}"/>
  <mergeCells count="50">
    <mergeCell ref="A2:V2"/>
    <mergeCell ref="A3:V3"/>
    <mergeCell ref="A5:A7"/>
    <mergeCell ref="B5:D6"/>
    <mergeCell ref="E5:E7"/>
    <mergeCell ref="F5:G6"/>
    <mergeCell ref="H5:H7"/>
    <mergeCell ref="I5:I7"/>
    <mergeCell ref="J5:K6"/>
    <mergeCell ref="L5:S5"/>
    <mergeCell ref="A39:V39"/>
    <mergeCell ref="T5:T7"/>
    <mergeCell ref="U5:U7"/>
    <mergeCell ref="V5:V7"/>
    <mergeCell ref="L6:N6"/>
    <mergeCell ref="O6:Q6"/>
    <mergeCell ref="R6:S6"/>
    <mergeCell ref="A9:U9"/>
    <mergeCell ref="A19:B19"/>
    <mergeCell ref="A21:U21"/>
    <mergeCell ref="A37:B37"/>
    <mergeCell ref="A38:V38"/>
    <mergeCell ref="A41:A42"/>
    <mergeCell ref="B41:B42"/>
    <mergeCell ref="E41:E42"/>
    <mergeCell ref="U41:U42"/>
    <mergeCell ref="A43:A44"/>
    <mergeCell ref="B43:B44"/>
    <mergeCell ref="E43:E44"/>
    <mergeCell ref="I43:I44"/>
    <mergeCell ref="A121:U121"/>
    <mergeCell ref="A47:A48"/>
    <mergeCell ref="B47:B48"/>
    <mergeCell ref="E47:E48"/>
    <mergeCell ref="A50:B50"/>
    <mergeCell ref="A52:V52"/>
    <mergeCell ref="A80:B80"/>
    <mergeCell ref="A81:U81"/>
    <mergeCell ref="B90:B91"/>
    <mergeCell ref="E90:E91"/>
    <mergeCell ref="U90:U93"/>
    <mergeCell ref="A113:U113"/>
    <mergeCell ref="A181:B181"/>
    <mergeCell ref="A182:B182"/>
    <mergeCell ref="A143:U143"/>
    <mergeCell ref="A161:A162"/>
    <mergeCell ref="B161:B162"/>
    <mergeCell ref="E161:E162"/>
    <mergeCell ref="A165:U165"/>
    <mergeCell ref="A180:B180"/>
  </mergeCells>
  <printOptions horizontalCentered="1"/>
  <pageMargins left="0.39370078740157499" right="0.39370078740157499" top="0.39370078740157499" bottom="0.39370078740157499" header="0" footer="0"/>
  <pageSetup paperSize="9"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50"/>
  <sheetViews>
    <sheetView view="pageBreakPreview" zoomScale="85" zoomScaleNormal="120" zoomScaleSheetLayoutView="85" workbookViewId="0">
      <selection activeCell="A3" sqref="A3:V3"/>
    </sheetView>
  </sheetViews>
  <sheetFormatPr defaultColWidth="9" defaultRowHeight="12.75" x14ac:dyDescent="0.25"/>
  <cols>
    <col min="1" max="1" width="3.85546875" style="1" bestFit="1" customWidth="1"/>
    <col min="2" max="2" width="11.42578125" style="1" customWidth="1"/>
    <col min="3" max="4" width="4.140625" style="1" customWidth="1"/>
    <col min="5" max="5" width="5.28515625" style="1" customWidth="1"/>
    <col min="6" max="6" width="6.42578125" style="2" hidden="1" customWidth="1"/>
    <col min="7" max="7" width="6.85546875" style="2" hidden="1" customWidth="1"/>
    <col min="8" max="8" width="4.7109375" style="1" customWidth="1"/>
    <col min="9" max="9" width="5.140625" style="1" customWidth="1"/>
    <col min="10" max="10" width="5.140625" style="1" bestFit="1" customWidth="1"/>
    <col min="11" max="11" width="6.7109375" style="1" customWidth="1"/>
    <col min="12" max="14" width="5.5703125" style="1" bestFit="1" customWidth="1"/>
    <col min="15" max="15" width="4.5703125" style="1" bestFit="1" customWidth="1"/>
    <col min="16" max="16" width="6" style="1" customWidth="1"/>
    <col min="17" max="17" width="7.5703125" style="1" customWidth="1"/>
    <col min="18" max="18" width="4.85546875" style="1" customWidth="1"/>
    <col min="19" max="19" width="5.28515625" style="1" customWidth="1"/>
    <col min="20" max="20" width="15.85546875" style="1" customWidth="1"/>
    <col min="21" max="21" width="15.140625" style="7" customWidth="1"/>
    <col min="22" max="22" width="27.28515625" style="1" customWidth="1"/>
    <col min="23" max="16384" width="9" style="1"/>
  </cols>
  <sheetData>
    <row r="1" spans="1:25" x14ac:dyDescent="0.25">
      <c r="U1" s="252" t="s">
        <v>261</v>
      </c>
      <c r="V1" s="252"/>
    </row>
    <row r="2" spans="1:25" ht="31.15" customHeight="1" x14ac:dyDescent="0.25">
      <c r="A2" s="253" t="s">
        <v>287</v>
      </c>
      <c r="B2" s="254"/>
      <c r="C2" s="254"/>
      <c r="D2" s="254"/>
      <c r="E2" s="254"/>
      <c r="F2" s="254"/>
      <c r="G2" s="254"/>
      <c r="H2" s="254"/>
      <c r="I2" s="254"/>
      <c r="J2" s="254"/>
      <c r="K2" s="254"/>
      <c r="L2" s="254"/>
      <c r="M2" s="254"/>
      <c r="N2" s="254"/>
      <c r="O2" s="254"/>
      <c r="P2" s="254"/>
      <c r="Q2" s="254"/>
      <c r="R2" s="254"/>
      <c r="S2" s="254"/>
      <c r="T2" s="254"/>
      <c r="U2" s="254"/>
      <c r="V2" s="254"/>
    </row>
    <row r="3" spans="1:25" ht="17.45" customHeight="1" x14ac:dyDescent="0.25">
      <c r="A3" s="238" t="s">
        <v>289</v>
      </c>
      <c r="B3" s="238"/>
      <c r="C3" s="238"/>
      <c r="D3" s="238"/>
      <c r="E3" s="238"/>
      <c r="F3" s="238"/>
      <c r="G3" s="238"/>
      <c r="H3" s="238"/>
      <c r="I3" s="238"/>
      <c r="J3" s="238"/>
      <c r="K3" s="238"/>
      <c r="L3" s="238"/>
      <c r="M3" s="238"/>
      <c r="N3" s="238"/>
      <c r="O3" s="238"/>
      <c r="P3" s="238"/>
      <c r="Q3" s="238"/>
      <c r="R3" s="238"/>
      <c r="S3" s="238"/>
      <c r="T3" s="238"/>
      <c r="U3" s="238"/>
      <c r="V3" s="238"/>
    </row>
    <row r="4" spans="1:25" ht="11.25" customHeight="1" x14ac:dyDescent="0.25"/>
    <row r="5" spans="1:25" ht="11.25" hidden="1" customHeight="1" x14ac:dyDescent="0.25"/>
    <row r="6" spans="1:25" ht="16.899999999999999" customHeight="1" x14ac:dyDescent="0.25">
      <c r="A6" s="255" t="s">
        <v>185</v>
      </c>
      <c r="B6" s="239" t="s">
        <v>4</v>
      </c>
      <c r="C6" s="240"/>
      <c r="D6" s="241"/>
      <c r="E6" s="245" t="s">
        <v>186</v>
      </c>
      <c r="F6" s="239" t="s">
        <v>6</v>
      </c>
      <c r="G6" s="241"/>
      <c r="H6" s="245" t="s">
        <v>7</v>
      </c>
      <c r="I6" s="245" t="s">
        <v>8</v>
      </c>
      <c r="J6" s="258" t="s">
        <v>9</v>
      </c>
      <c r="K6" s="259"/>
      <c r="L6" s="262" t="s">
        <v>10</v>
      </c>
      <c r="M6" s="263"/>
      <c r="N6" s="263"/>
      <c r="O6" s="263"/>
      <c r="P6" s="263"/>
      <c r="Q6" s="263"/>
      <c r="R6" s="263"/>
      <c r="S6" s="264"/>
      <c r="T6" s="245" t="s">
        <v>11</v>
      </c>
      <c r="U6" s="245" t="s">
        <v>12</v>
      </c>
      <c r="V6" s="255" t="s">
        <v>13</v>
      </c>
    </row>
    <row r="7" spans="1:25" ht="25.5" customHeight="1" x14ac:dyDescent="0.25">
      <c r="A7" s="256"/>
      <c r="B7" s="242"/>
      <c r="C7" s="243"/>
      <c r="D7" s="244"/>
      <c r="E7" s="246"/>
      <c r="F7" s="242"/>
      <c r="G7" s="244"/>
      <c r="H7" s="246"/>
      <c r="I7" s="246"/>
      <c r="J7" s="260"/>
      <c r="K7" s="261"/>
      <c r="L7" s="265" t="s">
        <v>14</v>
      </c>
      <c r="M7" s="266"/>
      <c r="N7" s="267"/>
      <c r="O7" s="265" t="s">
        <v>15</v>
      </c>
      <c r="P7" s="266"/>
      <c r="Q7" s="267"/>
      <c r="R7" s="265" t="s">
        <v>16</v>
      </c>
      <c r="S7" s="267"/>
      <c r="T7" s="246"/>
      <c r="U7" s="246"/>
      <c r="V7" s="256"/>
    </row>
    <row r="8" spans="1:25" ht="43.15" customHeight="1" x14ac:dyDescent="0.25">
      <c r="A8" s="257"/>
      <c r="B8" s="159" t="s">
        <v>17</v>
      </c>
      <c r="C8" s="159" t="s">
        <v>18</v>
      </c>
      <c r="D8" s="159" t="s">
        <v>19</v>
      </c>
      <c r="E8" s="247"/>
      <c r="F8" s="12" t="s">
        <v>20</v>
      </c>
      <c r="G8" s="12" t="s">
        <v>21</v>
      </c>
      <c r="H8" s="247"/>
      <c r="I8" s="247"/>
      <c r="J8" s="159" t="s">
        <v>22</v>
      </c>
      <c r="K8" s="159" t="s">
        <v>23</v>
      </c>
      <c r="L8" s="160" t="s">
        <v>263</v>
      </c>
      <c r="M8" s="160" t="s">
        <v>264</v>
      </c>
      <c r="N8" s="160" t="s">
        <v>26</v>
      </c>
      <c r="O8" s="160" t="s">
        <v>27</v>
      </c>
      <c r="P8" s="160" t="s">
        <v>28</v>
      </c>
      <c r="Q8" s="160" t="s">
        <v>29</v>
      </c>
      <c r="R8" s="160" t="s">
        <v>30</v>
      </c>
      <c r="S8" s="14" t="s">
        <v>31</v>
      </c>
      <c r="T8" s="247"/>
      <c r="U8" s="247"/>
      <c r="V8" s="257"/>
    </row>
    <row r="9" spans="1:25" ht="21.6" customHeight="1" x14ac:dyDescent="0.25">
      <c r="A9" s="88" t="s">
        <v>267</v>
      </c>
      <c r="B9" s="172"/>
      <c r="C9" s="172"/>
      <c r="D9" s="172"/>
      <c r="E9" s="89"/>
      <c r="F9" s="172"/>
      <c r="G9" s="172"/>
      <c r="H9" s="172"/>
      <c r="I9" s="172"/>
      <c r="J9" s="172"/>
      <c r="K9" s="172"/>
      <c r="L9" s="172"/>
      <c r="M9" s="172"/>
      <c r="N9" s="172"/>
      <c r="O9" s="172"/>
      <c r="P9" s="172"/>
      <c r="Q9" s="172"/>
      <c r="R9" s="172"/>
      <c r="S9" s="172"/>
      <c r="T9" s="172"/>
      <c r="U9" s="90"/>
      <c r="V9" s="172"/>
    </row>
    <row r="10" spans="1:25" ht="28.9" customHeight="1" x14ac:dyDescent="0.25">
      <c r="A10" s="269" t="s">
        <v>268</v>
      </c>
      <c r="B10" s="269"/>
      <c r="C10" s="269"/>
      <c r="D10" s="269"/>
      <c r="E10" s="269"/>
      <c r="F10" s="269"/>
      <c r="G10" s="269"/>
      <c r="H10" s="269"/>
      <c r="I10" s="269"/>
      <c r="J10" s="269"/>
      <c r="K10" s="269"/>
      <c r="L10" s="269"/>
      <c r="M10" s="269"/>
      <c r="N10" s="269"/>
      <c r="O10" s="269"/>
      <c r="P10" s="269"/>
      <c r="Q10" s="269"/>
      <c r="R10" s="269"/>
      <c r="S10" s="269"/>
      <c r="T10" s="269"/>
      <c r="U10" s="269"/>
      <c r="V10" s="269"/>
    </row>
    <row r="11" spans="1:25" ht="86.45" customHeight="1" x14ac:dyDescent="0.25">
      <c r="A11" s="165">
        <v>1</v>
      </c>
      <c r="B11" s="166">
        <v>115180</v>
      </c>
      <c r="C11" s="165"/>
      <c r="D11" s="165" t="s">
        <v>34</v>
      </c>
      <c r="E11" s="165" t="s">
        <v>35</v>
      </c>
      <c r="F11" s="23"/>
      <c r="G11" s="23"/>
      <c r="H11" s="165"/>
      <c r="I11" s="165" t="s">
        <v>34</v>
      </c>
      <c r="J11" s="23"/>
      <c r="K11" s="24"/>
      <c r="L11" s="24"/>
      <c r="M11" s="24"/>
      <c r="N11" s="24"/>
      <c r="O11" s="24"/>
      <c r="P11" s="24"/>
      <c r="Q11" s="24"/>
      <c r="R11" s="24"/>
      <c r="S11" s="24"/>
      <c r="T11" s="23" t="s">
        <v>188</v>
      </c>
      <c r="U11" s="179" t="s">
        <v>189</v>
      </c>
      <c r="V11" s="145" t="s">
        <v>237</v>
      </c>
      <c r="Y11" s="1">
        <f>116450-115210</f>
        <v>1240</v>
      </c>
    </row>
    <row r="12" spans="1:25" ht="70.150000000000006" customHeight="1" x14ac:dyDescent="0.25">
      <c r="A12" s="168">
        <v>2</v>
      </c>
      <c r="B12" s="176">
        <v>115210</v>
      </c>
      <c r="C12" s="168"/>
      <c r="D12" s="168" t="s">
        <v>34</v>
      </c>
      <c r="E12" s="165" t="s">
        <v>35</v>
      </c>
      <c r="F12" s="178"/>
      <c r="G12" s="178">
        <f>'[2]QL.2 Tổng'!G11</f>
        <v>72</v>
      </c>
      <c r="H12" s="168"/>
      <c r="I12" s="168" t="s">
        <v>34</v>
      </c>
      <c r="J12" s="168"/>
      <c r="K12" s="168"/>
      <c r="L12" s="168"/>
      <c r="M12" s="168"/>
      <c r="N12" s="168"/>
      <c r="O12" s="168"/>
      <c r="P12" s="168"/>
      <c r="Q12" s="168"/>
      <c r="R12" s="168"/>
      <c r="S12" s="168"/>
      <c r="T12" s="168"/>
      <c r="U12" s="180" t="s">
        <v>190</v>
      </c>
      <c r="V12" s="145" t="s">
        <v>238</v>
      </c>
    </row>
    <row r="13" spans="1:25" ht="20.45" customHeight="1" x14ac:dyDescent="0.25">
      <c r="A13" s="275" t="s">
        <v>46</v>
      </c>
      <c r="B13" s="275"/>
      <c r="C13" s="90">
        <f>COUNTA(C12:C12)</f>
        <v>0</v>
      </c>
      <c r="D13" s="90">
        <f>COUNTA(D11:D12)</f>
        <v>2</v>
      </c>
      <c r="E13" s="90">
        <f t="shared" ref="E13:I13" si="0">COUNTA(E11:E12)</f>
        <v>2</v>
      </c>
      <c r="F13" s="90">
        <f t="shared" si="0"/>
        <v>0</v>
      </c>
      <c r="G13" s="90">
        <f t="shared" si="0"/>
        <v>1</v>
      </c>
      <c r="H13" s="90">
        <f t="shared" si="0"/>
        <v>0</v>
      </c>
      <c r="I13" s="90">
        <f t="shared" si="0"/>
        <v>2</v>
      </c>
      <c r="J13" s="90"/>
      <c r="K13" s="90"/>
      <c r="L13" s="90"/>
      <c r="M13" s="90"/>
      <c r="N13" s="90"/>
      <c r="O13" s="90"/>
      <c r="P13" s="90"/>
      <c r="Q13" s="90"/>
      <c r="R13" s="90"/>
      <c r="S13" s="90"/>
      <c r="T13" s="90"/>
      <c r="U13" s="90"/>
      <c r="V13" s="159"/>
    </row>
    <row r="14" spans="1:25" hidden="1" x14ac:dyDescent="0.25">
      <c r="A14" s="88"/>
      <c r="B14" s="172"/>
      <c r="C14" s="172"/>
      <c r="D14" s="172"/>
      <c r="E14" s="172"/>
      <c r="F14" s="172"/>
      <c r="G14" s="172"/>
      <c r="H14" s="172"/>
      <c r="I14" s="172"/>
      <c r="J14" s="172"/>
      <c r="K14" s="172"/>
      <c r="L14" s="172"/>
      <c r="M14" s="172"/>
      <c r="N14" s="172"/>
      <c r="O14" s="172"/>
      <c r="P14" s="172"/>
      <c r="Q14" s="172"/>
      <c r="R14" s="172"/>
      <c r="S14" s="172"/>
      <c r="T14" s="172"/>
      <c r="U14" s="90"/>
      <c r="V14" s="172"/>
    </row>
    <row r="15" spans="1:25" hidden="1" x14ac:dyDescent="0.25">
      <c r="A15" s="276"/>
      <c r="B15" s="277"/>
      <c r="C15" s="277"/>
      <c r="D15" s="277"/>
      <c r="E15" s="277"/>
      <c r="F15" s="277"/>
      <c r="G15" s="277"/>
      <c r="H15" s="277"/>
      <c r="I15" s="277"/>
      <c r="J15" s="277"/>
      <c r="K15" s="277"/>
      <c r="L15" s="277"/>
      <c r="M15" s="277"/>
      <c r="N15" s="277"/>
      <c r="O15" s="277"/>
      <c r="P15" s="277"/>
      <c r="Q15" s="277"/>
      <c r="R15" s="277"/>
      <c r="S15" s="277"/>
      <c r="T15" s="277"/>
      <c r="U15" s="277"/>
      <c r="V15" s="278"/>
    </row>
    <row r="16" spans="1:25" hidden="1" x14ac:dyDescent="0.25">
      <c r="A16" s="279"/>
      <c r="B16" s="280"/>
      <c r="C16" s="90"/>
      <c r="D16" s="90"/>
      <c r="E16" s="90"/>
      <c r="F16" s="90"/>
      <c r="G16" s="90"/>
      <c r="H16" s="90"/>
      <c r="I16" s="90"/>
      <c r="J16" s="90"/>
      <c r="K16" s="90"/>
      <c r="L16" s="90"/>
      <c r="M16" s="90"/>
      <c r="N16" s="90"/>
      <c r="O16" s="90"/>
      <c r="P16" s="90"/>
      <c r="Q16" s="90"/>
      <c r="R16" s="90"/>
      <c r="S16" s="90"/>
      <c r="T16" s="90"/>
      <c r="U16" s="90"/>
      <c r="V16" s="90"/>
    </row>
    <row r="17" spans="1:25" hidden="1" x14ac:dyDescent="0.25">
      <c r="A17" s="91" t="s">
        <v>187</v>
      </c>
      <c r="B17" s="174"/>
      <c r="C17" s="90"/>
      <c r="D17" s="90"/>
      <c r="E17" s="90"/>
      <c r="F17" s="92"/>
      <c r="G17" s="92"/>
      <c r="H17" s="90"/>
      <c r="I17" s="90"/>
      <c r="J17" s="90"/>
      <c r="K17" s="90"/>
      <c r="L17" s="90"/>
      <c r="M17" s="90"/>
      <c r="N17" s="90"/>
      <c r="O17" s="90"/>
      <c r="P17" s="90"/>
      <c r="Q17" s="90"/>
      <c r="R17" s="90"/>
      <c r="S17" s="90"/>
      <c r="T17" s="90"/>
      <c r="U17" s="159"/>
      <c r="V17" s="159"/>
    </row>
    <row r="18" spans="1:25" ht="25.9" customHeight="1" x14ac:dyDescent="0.25">
      <c r="A18" s="269" t="s">
        <v>284</v>
      </c>
      <c r="B18" s="269"/>
      <c r="C18" s="269"/>
      <c r="D18" s="269"/>
      <c r="E18" s="269"/>
      <c r="F18" s="269"/>
      <c r="G18" s="269"/>
      <c r="H18" s="269"/>
      <c r="I18" s="269"/>
      <c r="J18" s="269"/>
      <c r="K18" s="269"/>
      <c r="L18" s="269"/>
      <c r="M18" s="269"/>
      <c r="N18" s="269"/>
      <c r="O18" s="269"/>
      <c r="P18" s="269"/>
      <c r="Q18" s="269"/>
      <c r="R18" s="269"/>
      <c r="S18" s="269"/>
      <c r="T18" s="269"/>
      <c r="U18" s="269"/>
      <c r="V18" s="269"/>
    </row>
    <row r="19" spans="1:25" ht="87.6" customHeight="1" x14ac:dyDescent="0.25">
      <c r="A19" s="165">
        <f>A12+1</f>
        <v>3</v>
      </c>
      <c r="B19" s="166">
        <v>140580</v>
      </c>
      <c r="C19" s="165" t="s">
        <v>34</v>
      </c>
      <c r="D19" s="165"/>
      <c r="E19" s="165" t="s">
        <v>39</v>
      </c>
      <c r="F19" s="23"/>
      <c r="G19" s="23"/>
      <c r="H19" s="165"/>
      <c r="I19" s="165" t="s">
        <v>34</v>
      </c>
      <c r="J19" s="165"/>
      <c r="K19" s="165"/>
      <c r="L19" s="165"/>
      <c r="M19" s="165"/>
      <c r="N19" s="165"/>
      <c r="O19" s="165"/>
      <c r="P19" s="165"/>
      <c r="Q19" s="165"/>
      <c r="R19" s="165"/>
      <c r="S19" s="165"/>
      <c r="T19" s="165"/>
      <c r="U19" s="165" t="s">
        <v>193</v>
      </c>
      <c r="V19" s="145" t="s">
        <v>239</v>
      </c>
    </row>
    <row r="20" spans="1:25" ht="84" customHeight="1" x14ac:dyDescent="0.25">
      <c r="A20" s="183">
        <f>A19+1</f>
        <v>4</v>
      </c>
      <c r="B20" s="184">
        <v>145530</v>
      </c>
      <c r="C20" s="183"/>
      <c r="D20" s="183" t="s">
        <v>34</v>
      </c>
      <c r="E20" s="183" t="s">
        <v>39</v>
      </c>
      <c r="F20" s="185">
        <f>'[2]QL.2 Tổng'!F112</f>
        <v>80</v>
      </c>
      <c r="G20" s="185"/>
      <c r="H20" s="183"/>
      <c r="I20" s="183" t="s">
        <v>34</v>
      </c>
      <c r="J20" s="183"/>
      <c r="K20" s="183"/>
      <c r="L20" s="183"/>
      <c r="M20" s="183"/>
      <c r="N20" s="183"/>
      <c r="O20" s="183"/>
      <c r="P20" s="183"/>
      <c r="Q20" s="183"/>
      <c r="R20" s="183"/>
      <c r="S20" s="183"/>
      <c r="T20" s="183"/>
      <c r="U20" s="183" t="s">
        <v>194</v>
      </c>
      <c r="V20" s="186" t="s">
        <v>240</v>
      </c>
      <c r="X20" s="1">
        <f>530-450</f>
        <v>80</v>
      </c>
    </row>
    <row r="21" spans="1:25" ht="147.6" customHeight="1" x14ac:dyDescent="0.25">
      <c r="A21" s="187">
        <f>A20+1</f>
        <v>5</v>
      </c>
      <c r="B21" s="188">
        <v>149560</v>
      </c>
      <c r="C21" s="189"/>
      <c r="D21" s="189" t="s">
        <v>34</v>
      </c>
      <c r="E21" s="189" t="s">
        <v>39</v>
      </c>
      <c r="F21" s="189"/>
      <c r="G21" s="190">
        <f>'[2]QL.2 Tổng'!G134</f>
        <v>630</v>
      </c>
      <c r="H21" s="189"/>
      <c r="I21" s="189" t="s">
        <v>34</v>
      </c>
      <c r="J21" s="189"/>
      <c r="K21" s="189"/>
      <c r="L21" s="189"/>
      <c r="M21" s="189"/>
      <c r="N21" s="189"/>
      <c r="O21" s="189"/>
      <c r="P21" s="189"/>
      <c r="Q21" s="189"/>
      <c r="R21" s="189"/>
      <c r="S21" s="189"/>
      <c r="T21" s="189"/>
      <c r="U21" s="190" t="s">
        <v>195</v>
      </c>
      <c r="V21" s="191" t="s">
        <v>242</v>
      </c>
    </row>
    <row r="22" spans="1:25" ht="25.15" customHeight="1" x14ac:dyDescent="0.25">
      <c r="A22" s="88" t="s">
        <v>269</v>
      </c>
      <c r="B22" s="174"/>
      <c r="C22" s="90"/>
      <c r="D22" s="90"/>
      <c r="E22" s="90"/>
      <c r="F22" s="93"/>
      <c r="G22" s="12"/>
      <c r="H22" s="90"/>
      <c r="I22" s="90"/>
      <c r="J22" s="90"/>
      <c r="K22" s="90"/>
      <c r="L22" s="90"/>
      <c r="M22" s="90"/>
      <c r="N22" s="90"/>
      <c r="O22" s="90"/>
      <c r="P22" s="90"/>
      <c r="Q22" s="90"/>
      <c r="R22" s="90"/>
      <c r="S22" s="90"/>
      <c r="T22" s="90"/>
      <c r="U22" s="90"/>
      <c r="V22" s="90"/>
    </row>
    <row r="23" spans="1:25" ht="21" customHeight="1" x14ac:dyDescent="0.25">
      <c r="A23" s="281" t="s">
        <v>285</v>
      </c>
      <c r="B23" s="282"/>
      <c r="C23" s="282"/>
      <c r="D23" s="282"/>
      <c r="E23" s="282"/>
      <c r="F23" s="282"/>
      <c r="G23" s="282"/>
      <c r="H23" s="282"/>
      <c r="I23" s="282"/>
      <c r="J23" s="282"/>
      <c r="K23" s="282"/>
      <c r="L23" s="282"/>
      <c r="M23" s="282"/>
      <c r="N23" s="282"/>
      <c r="O23" s="282"/>
      <c r="P23" s="282"/>
      <c r="Q23" s="282"/>
      <c r="R23" s="282"/>
      <c r="S23" s="282"/>
      <c r="T23" s="282"/>
      <c r="U23" s="282"/>
      <c r="V23" s="283"/>
    </row>
    <row r="24" spans="1:25" s="64" customFormat="1" ht="85.9" customHeight="1" x14ac:dyDescent="0.25">
      <c r="A24" s="94">
        <f>+A21+1</f>
        <v>6</v>
      </c>
      <c r="B24" s="166">
        <v>155600</v>
      </c>
      <c r="C24" s="165"/>
      <c r="D24" s="165" t="s">
        <v>34</v>
      </c>
      <c r="E24" s="165" t="s">
        <v>39</v>
      </c>
      <c r="F24" s="23"/>
      <c r="G24" s="23">
        <f>'[2]QL.2 Tổng'!G146</f>
        <v>900</v>
      </c>
      <c r="H24" s="165" t="s">
        <v>34</v>
      </c>
      <c r="I24" s="165"/>
      <c r="J24" s="165"/>
      <c r="K24" s="165"/>
      <c r="L24" s="165"/>
      <c r="M24" s="165"/>
      <c r="N24" s="36" t="s">
        <v>34</v>
      </c>
      <c r="O24" s="36"/>
      <c r="P24" s="36" t="s">
        <v>34</v>
      </c>
      <c r="Q24" s="36">
        <v>20</v>
      </c>
      <c r="R24" s="36"/>
      <c r="S24" s="36" t="s">
        <v>34</v>
      </c>
      <c r="T24" s="165"/>
      <c r="U24" s="165" t="s">
        <v>196</v>
      </c>
      <c r="V24" s="145" t="s">
        <v>243</v>
      </c>
    </row>
    <row r="25" spans="1:25" ht="89.45" customHeight="1" x14ac:dyDescent="0.25">
      <c r="A25" s="95">
        <f>A24+1</f>
        <v>7</v>
      </c>
      <c r="B25" s="166">
        <v>158560</v>
      </c>
      <c r="C25" s="165" t="s">
        <v>34</v>
      </c>
      <c r="D25" s="165"/>
      <c r="E25" s="165" t="s">
        <v>39</v>
      </c>
      <c r="F25" s="23">
        <f>B25-B22</f>
        <v>158560</v>
      </c>
      <c r="G25" s="23"/>
      <c r="H25" s="165" t="s">
        <v>34</v>
      </c>
      <c r="I25" s="165"/>
      <c r="J25" s="39">
        <v>20</v>
      </c>
      <c r="K25" s="36" t="s">
        <v>40</v>
      </c>
      <c r="L25" s="36"/>
      <c r="M25" s="36"/>
      <c r="N25" s="36" t="s">
        <v>34</v>
      </c>
      <c r="O25" s="36"/>
      <c r="P25" s="36" t="s">
        <v>34</v>
      </c>
      <c r="Q25" s="36">
        <v>20</v>
      </c>
      <c r="R25" s="36"/>
      <c r="S25" s="36" t="s">
        <v>34</v>
      </c>
      <c r="T25" s="36"/>
      <c r="U25" s="165" t="s">
        <v>197</v>
      </c>
      <c r="V25" s="145" t="s">
        <v>244</v>
      </c>
      <c r="Y25" s="1">
        <f>158560-157500</f>
        <v>1060</v>
      </c>
    </row>
    <row r="26" spans="1:25" ht="97.9" customHeight="1" x14ac:dyDescent="0.25">
      <c r="A26" s="95">
        <f>A25+1</f>
        <v>8</v>
      </c>
      <c r="B26" s="166">
        <v>170570</v>
      </c>
      <c r="C26" s="165"/>
      <c r="D26" s="165" t="s">
        <v>34</v>
      </c>
      <c r="E26" s="165" t="s">
        <v>39</v>
      </c>
      <c r="F26" s="23"/>
      <c r="G26" s="23">
        <f>+B26-B25</f>
        <v>12010</v>
      </c>
      <c r="H26" s="165" t="s">
        <v>34</v>
      </c>
      <c r="I26" s="165"/>
      <c r="J26" s="39">
        <v>100</v>
      </c>
      <c r="K26" s="36" t="s">
        <v>40</v>
      </c>
      <c r="L26" s="36"/>
      <c r="M26" s="36"/>
      <c r="N26" s="36" t="s">
        <v>34</v>
      </c>
      <c r="O26" s="36"/>
      <c r="P26" s="36" t="s">
        <v>34</v>
      </c>
      <c r="Q26" s="36">
        <v>20</v>
      </c>
      <c r="R26" s="36"/>
      <c r="S26" s="36" t="s">
        <v>34</v>
      </c>
      <c r="T26" s="36"/>
      <c r="U26" s="165" t="s">
        <v>199</v>
      </c>
      <c r="V26" s="145" t="s">
        <v>245</v>
      </c>
      <c r="X26" s="1">
        <f>170570-170480</f>
        <v>90</v>
      </c>
      <c r="Y26" s="1">
        <f>850-270</f>
        <v>580</v>
      </c>
    </row>
    <row r="27" spans="1:25" ht="27.6" customHeight="1" x14ac:dyDescent="0.25">
      <c r="A27" s="90"/>
      <c r="B27" s="98" t="s">
        <v>46</v>
      </c>
      <c r="C27" s="173">
        <f t="shared" ref="C27:I27" si="1">COUNTA(C19:C26)</f>
        <v>2</v>
      </c>
      <c r="D27" s="173">
        <f t="shared" si="1"/>
        <v>4</v>
      </c>
      <c r="E27" s="173">
        <f t="shared" si="1"/>
        <v>6</v>
      </c>
      <c r="F27" s="173">
        <f t="shared" si="1"/>
        <v>2</v>
      </c>
      <c r="G27" s="173">
        <f t="shared" si="1"/>
        <v>3</v>
      </c>
      <c r="H27" s="173">
        <f t="shared" si="1"/>
        <v>3</v>
      </c>
      <c r="I27" s="173">
        <f t="shared" si="1"/>
        <v>3</v>
      </c>
      <c r="J27" s="173"/>
      <c r="K27" s="173"/>
      <c r="L27" s="173"/>
      <c r="M27" s="173"/>
      <c r="N27" s="173"/>
      <c r="O27" s="173"/>
      <c r="P27" s="173"/>
      <c r="Q27" s="173"/>
      <c r="R27" s="173"/>
      <c r="S27" s="173"/>
      <c r="T27" s="173"/>
      <c r="U27" s="173"/>
      <c r="V27" s="90"/>
    </row>
    <row r="28" spans="1:25" ht="27.6" customHeight="1" x14ac:dyDescent="0.25">
      <c r="A28" s="269" t="s">
        <v>270</v>
      </c>
      <c r="B28" s="269"/>
      <c r="C28" s="269"/>
      <c r="D28" s="269"/>
      <c r="E28" s="269"/>
      <c r="F28" s="269"/>
      <c r="G28" s="269"/>
      <c r="H28" s="269"/>
      <c r="I28" s="269"/>
      <c r="J28" s="269"/>
      <c r="K28" s="269"/>
      <c r="L28" s="269"/>
      <c r="M28" s="269"/>
      <c r="N28" s="269"/>
      <c r="O28" s="269"/>
      <c r="P28" s="269"/>
      <c r="Q28" s="269"/>
      <c r="R28" s="269"/>
      <c r="S28" s="269"/>
      <c r="T28" s="269"/>
      <c r="U28" s="269"/>
      <c r="V28" s="269"/>
    </row>
    <row r="29" spans="1:25" ht="60" customHeight="1" x14ac:dyDescent="0.25">
      <c r="A29" s="165">
        <f>A26+1</f>
        <v>9</v>
      </c>
      <c r="B29" s="166">
        <v>177615</v>
      </c>
      <c r="C29" s="165" t="s">
        <v>34</v>
      </c>
      <c r="D29" s="165"/>
      <c r="E29" s="165" t="s">
        <v>39</v>
      </c>
      <c r="F29" s="178">
        <f>'[2]QL.2 Tổng'!F210</f>
        <v>70</v>
      </c>
      <c r="G29" s="178"/>
      <c r="H29" s="165" t="s">
        <v>34</v>
      </c>
      <c r="I29" s="165"/>
      <c r="J29" s="165">
        <v>15</v>
      </c>
      <c r="K29" s="165" t="s">
        <v>40</v>
      </c>
      <c r="L29" s="165"/>
      <c r="M29" s="165"/>
      <c r="N29" s="165" t="s">
        <v>34</v>
      </c>
      <c r="O29" s="165"/>
      <c r="P29" s="165"/>
      <c r="Q29" s="165">
        <v>10</v>
      </c>
      <c r="R29" s="165"/>
      <c r="S29" s="165" t="s">
        <v>34</v>
      </c>
      <c r="T29" s="165"/>
      <c r="U29" s="165" t="s">
        <v>201</v>
      </c>
      <c r="V29" s="145" t="s">
        <v>246</v>
      </c>
    </row>
    <row r="30" spans="1:25" ht="27" customHeight="1" x14ac:dyDescent="0.25">
      <c r="A30" s="90"/>
      <c r="B30" s="174" t="s">
        <v>46</v>
      </c>
      <c r="C30" s="90">
        <f t="shared" ref="C30:I30" si="2">COUNTA(C29:C29)</f>
        <v>1</v>
      </c>
      <c r="D30" s="90">
        <f t="shared" si="2"/>
        <v>0</v>
      </c>
      <c r="E30" s="90">
        <f t="shared" si="2"/>
        <v>1</v>
      </c>
      <c r="F30" s="90">
        <f t="shared" si="2"/>
        <v>1</v>
      </c>
      <c r="G30" s="90">
        <f t="shared" si="2"/>
        <v>0</v>
      </c>
      <c r="H30" s="90">
        <f t="shared" si="2"/>
        <v>1</v>
      </c>
      <c r="I30" s="90">
        <f t="shared" si="2"/>
        <v>0</v>
      </c>
      <c r="J30" s="90"/>
      <c r="K30" s="90"/>
      <c r="L30" s="90"/>
      <c r="M30" s="90"/>
      <c r="N30" s="90"/>
      <c r="O30" s="90"/>
      <c r="P30" s="90"/>
      <c r="Q30" s="90"/>
      <c r="R30" s="90"/>
      <c r="S30" s="90"/>
      <c r="T30" s="90"/>
      <c r="U30" s="90"/>
      <c r="V30" s="90"/>
    </row>
    <row r="31" spans="1:25" ht="26.45" customHeight="1" x14ac:dyDescent="0.25">
      <c r="A31" s="269" t="s">
        <v>271</v>
      </c>
      <c r="B31" s="269"/>
      <c r="C31" s="269"/>
      <c r="D31" s="269"/>
      <c r="E31" s="269"/>
      <c r="F31" s="269"/>
      <c r="G31" s="269"/>
      <c r="H31" s="269"/>
      <c r="I31" s="269"/>
      <c r="J31" s="269"/>
      <c r="K31" s="269"/>
      <c r="L31" s="269"/>
      <c r="M31" s="269"/>
      <c r="N31" s="269"/>
      <c r="O31" s="269"/>
      <c r="P31" s="269"/>
      <c r="Q31" s="269"/>
      <c r="R31" s="269"/>
      <c r="S31" s="269"/>
      <c r="T31" s="269"/>
      <c r="U31" s="269"/>
      <c r="V31" s="269"/>
    </row>
    <row r="32" spans="1:25" s="105" customFormat="1" ht="64.150000000000006" customHeight="1" x14ac:dyDescent="0.25">
      <c r="A32" s="146">
        <f>A29+1</f>
        <v>10</v>
      </c>
      <c r="B32" s="142">
        <v>197690</v>
      </c>
      <c r="C32" s="147" t="s">
        <v>34</v>
      </c>
      <c r="D32" s="147"/>
      <c r="E32" s="47" t="s">
        <v>39</v>
      </c>
      <c r="F32" s="148"/>
      <c r="G32" s="148"/>
      <c r="H32" s="147" t="s">
        <v>34</v>
      </c>
      <c r="I32" s="147"/>
      <c r="J32" s="147"/>
      <c r="K32" s="147"/>
      <c r="L32" s="147"/>
      <c r="M32" s="147"/>
      <c r="N32" s="111" t="s">
        <v>34</v>
      </c>
      <c r="O32" s="111"/>
      <c r="P32" s="111" t="s">
        <v>34</v>
      </c>
      <c r="Q32" s="111">
        <v>10</v>
      </c>
      <c r="R32" s="111"/>
      <c r="S32" s="111" t="s">
        <v>34</v>
      </c>
      <c r="T32" s="147"/>
      <c r="U32" s="147" t="s">
        <v>204</v>
      </c>
      <c r="V32" s="145" t="s">
        <v>247</v>
      </c>
      <c r="Y32" s="105">
        <f>198600-197560</f>
        <v>1040</v>
      </c>
    </row>
    <row r="33" spans="1:25" ht="63" customHeight="1" x14ac:dyDescent="0.25">
      <c r="A33" s="165">
        <f>+A32+1</f>
        <v>11</v>
      </c>
      <c r="B33" s="175">
        <v>199200</v>
      </c>
      <c r="C33" s="167" t="s">
        <v>34</v>
      </c>
      <c r="D33" s="167"/>
      <c r="E33" s="167" t="s">
        <v>39</v>
      </c>
      <c r="F33" s="177">
        <f>'[2]QL.2 Tổng'!F240</f>
        <v>300</v>
      </c>
      <c r="G33" s="177"/>
      <c r="H33" s="167" t="s">
        <v>34</v>
      </c>
      <c r="I33" s="167"/>
      <c r="J33" s="167"/>
      <c r="K33" s="167"/>
      <c r="L33" s="167"/>
      <c r="M33" s="167"/>
      <c r="N33" s="36" t="s">
        <v>34</v>
      </c>
      <c r="O33" s="36"/>
      <c r="P33" s="36" t="s">
        <v>34</v>
      </c>
      <c r="Q33" s="36">
        <v>20</v>
      </c>
      <c r="R33" s="36"/>
      <c r="S33" s="36" t="s">
        <v>34</v>
      </c>
      <c r="T33" s="167"/>
      <c r="U33" s="167" t="s">
        <v>218</v>
      </c>
      <c r="V33" s="145" t="s">
        <v>248</v>
      </c>
      <c r="Y33" s="1">
        <f>200300-198600</f>
        <v>1700</v>
      </c>
    </row>
    <row r="34" spans="1:25" ht="79.150000000000006" customHeight="1" x14ac:dyDescent="0.25">
      <c r="A34" s="165">
        <f t="shared" ref="A34" si="3">+A33+1</f>
        <v>12</v>
      </c>
      <c r="B34" s="175">
        <v>200300</v>
      </c>
      <c r="C34" s="167"/>
      <c r="D34" s="167" t="s">
        <v>34</v>
      </c>
      <c r="E34" s="167" t="s">
        <v>39</v>
      </c>
      <c r="F34" s="177"/>
      <c r="G34" s="23">
        <f>'[2]QL.2 Tổng'!G242</f>
        <v>300</v>
      </c>
      <c r="H34" s="167"/>
      <c r="I34" s="167" t="s">
        <v>34</v>
      </c>
      <c r="J34" s="167"/>
      <c r="K34" s="167"/>
      <c r="L34" s="167"/>
      <c r="M34" s="167"/>
      <c r="N34" s="167"/>
      <c r="O34" s="167"/>
      <c r="P34" s="167"/>
      <c r="Q34" s="167"/>
      <c r="R34" s="167"/>
      <c r="S34" s="167"/>
      <c r="T34" s="167"/>
      <c r="U34" s="167" t="s">
        <v>205</v>
      </c>
      <c r="V34" s="145" t="s">
        <v>249</v>
      </c>
    </row>
    <row r="35" spans="1:25" ht="25.15" customHeight="1" x14ac:dyDescent="0.25">
      <c r="A35" s="90"/>
      <c r="B35" s="98" t="s">
        <v>46</v>
      </c>
      <c r="C35" s="90">
        <f>COUNTA(C32:C34)</f>
        <v>2</v>
      </c>
      <c r="D35" s="90">
        <f>COUNTA(D32:D34)</f>
        <v>1</v>
      </c>
      <c r="E35" s="90">
        <f>COUNTA(E32:E34)</f>
        <v>3</v>
      </c>
      <c r="F35" s="90"/>
      <c r="G35" s="90"/>
      <c r="H35" s="90">
        <f>COUNTA(H32:H34)</f>
        <v>2</v>
      </c>
      <c r="I35" s="90">
        <f>COUNTA(I32:I34)</f>
        <v>1</v>
      </c>
      <c r="J35" s="90"/>
      <c r="K35" s="90"/>
      <c r="L35" s="90"/>
      <c r="M35" s="90"/>
      <c r="N35" s="90"/>
      <c r="O35" s="90"/>
      <c r="P35" s="90"/>
      <c r="Q35" s="90"/>
      <c r="R35" s="90"/>
      <c r="S35" s="90"/>
      <c r="T35" s="90"/>
      <c r="U35" s="90"/>
      <c r="V35" s="90"/>
    </row>
    <row r="36" spans="1:25" ht="22.15" customHeight="1" x14ac:dyDescent="0.25">
      <c r="A36" s="270" t="s">
        <v>179</v>
      </c>
      <c r="B36" s="271"/>
      <c r="C36" s="90">
        <f t="shared" ref="C36:I36" si="4">C13+C16+C27+C30+C35</f>
        <v>5</v>
      </c>
      <c r="D36" s="90">
        <f t="shared" si="4"/>
        <v>7</v>
      </c>
      <c r="E36" s="90">
        <f t="shared" si="4"/>
        <v>12</v>
      </c>
      <c r="F36" s="90">
        <f t="shared" si="4"/>
        <v>3</v>
      </c>
      <c r="G36" s="90">
        <f t="shared" si="4"/>
        <v>4</v>
      </c>
      <c r="H36" s="90">
        <f t="shared" si="4"/>
        <v>6</v>
      </c>
      <c r="I36" s="90">
        <f t="shared" si="4"/>
        <v>6</v>
      </c>
      <c r="J36" s="90"/>
      <c r="K36" s="90"/>
      <c r="L36" s="90"/>
      <c r="M36" s="90"/>
      <c r="N36" s="90"/>
      <c r="O36" s="90"/>
      <c r="P36" s="90"/>
      <c r="Q36" s="90"/>
      <c r="R36" s="90"/>
      <c r="S36" s="90"/>
      <c r="T36" s="90"/>
      <c r="U36" s="90"/>
      <c r="V36" s="159"/>
    </row>
    <row r="37" spans="1:25" ht="22.15" customHeight="1" x14ac:dyDescent="0.25">
      <c r="A37" s="272" t="s">
        <v>180</v>
      </c>
      <c r="B37" s="273"/>
      <c r="C37" s="173">
        <f>C13+C27+C35</f>
        <v>4</v>
      </c>
      <c r="D37" s="173">
        <f>D13+D27+D35</f>
        <v>7</v>
      </c>
      <c r="E37" s="173">
        <f>E13+E27+E35</f>
        <v>11</v>
      </c>
      <c r="F37" s="173"/>
      <c r="G37" s="173"/>
      <c r="H37" s="173">
        <f>H13+H27+H35</f>
        <v>5</v>
      </c>
      <c r="I37" s="173">
        <f>I13+I27+I35</f>
        <v>6</v>
      </c>
      <c r="J37" s="173"/>
      <c r="K37" s="173"/>
      <c r="L37" s="173"/>
      <c r="M37" s="173"/>
      <c r="N37" s="173"/>
      <c r="O37" s="173"/>
      <c r="P37" s="173"/>
      <c r="Q37" s="173"/>
      <c r="R37" s="173"/>
      <c r="S37" s="173"/>
      <c r="T37" s="173"/>
      <c r="U37" s="173"/>
      <c r="V37" s="157"/>
    </row>
    <row r="38" spans="1:25" ht="24.6" customHeight="1" x14ac:dyDescent="0.25">
      <c r="A38" s="274" t="s">
        <v>181</v>
      </c>
      <c r="B38" s="274"/>
      <c r="C38" s="173">
        <f t="shared" ref="C38:I38" si="5">C16+C30</f>
        <v>1</v>
      </c>
      <c r="D38" s="173">
        <f t="shared" si="5"/>
        <v>0</v>
      </c>
      <c r="E38" s="173">
        <f t="shared" si="5"/>
        <v>1</v>
      </c>
      <c r="F38" s="173">
        <f t="shared" si="5"/>
        <v>1</v>
      </c>
      <c r="G38" s="173">
        <f t="shared" si="5"/>
        <v>0</v>
      </c>
      <c r="H38" s="173">
        <f t="shared" si="5"/>
        <v>1</v>
      </c>
      <c r="I38" s="173">
        <f t="shared" si="5"/>
        <v>0</v>
      </c>
      <c r="J38" s="173"/>
      <c r="K38" s="173"/>
      <c r="L38" s="173"/>
      <c r="M38" s="173"/>
      <c r="N38" s="173"/>
      <c r="O38" s="173"/>
      <c r="P38" s="173"/>
      <c r="Q38" s="173"/>
      <c r="R38" s="173"/>
      <c r="S38" s="173"/>
      <c r="T38" s="173"/>
      <c r="U38" s="173"/>
      <c r="V38" s="157"/>
    </row>
    <row r="39" spans="1:25" ht="54" customHeight="1" x14ac:dyDescent="0.25">
      <c r="A39" s="268" t="s">
        <v>288</v>
      </c>
      <c r="B39" s="268"/>
      <c r="C39" s="268"/>
      <c r="D39" s="268"/>
      <c r="E39" s="268"/>
      <c r="F39" s="268"/>
      <c r="G39" s="268"/>
      <c r="H39" s="268"/>
      <c r="I39" s="268"/>
      <c r="J39" s="268"/>
      <c r="K39" s="268"/>
      <c r="L39" s="268"/>
      <c r="M39" s="268"/>
      <c r="N39" s="268"/>
      <c r="O39" s="268"/>
      <c r="P39" s="268"/>
      <c r="Q39" s="268"/>
      <c r="R39" s="268"/>
      <c r="S39" s="268"/>
      <c r="T39" s="268"/>
      <c r="U39" s="268"/>
      <c r="V39" s="268"/>
    </row>
    <row r="40" spans="1:25" ht="51.75" customHeight="1" x14ac:dyDescent="0.25"/>
    <row r="41" spans="1:25" ht="20.100000000000001" customHeight="1" x14ac:dyDescent="0.25">
      <c r="A41" s="64"/>
      <c r="B41" s="64"/>
      <c r="C41" s="64"/>
      <c r="D41" s="64"/>
      <c r="E41" s="64"/>
      <c r="F41" s="64"/>
      <c r="G41" s="64"/>
      <c r="H41" s="64"/>
      <c r="I41" s="64"/>
      <c r="J41" s="64"/>
      <c r="K41" s="64"/>
      <c r="L41" s="64"/>
      <c r="M41" s="64"/>
      <c r="N41" s="64"/>
      <c r="O41" s="64"/>
      <c r="P41" s="64"/>
      <c r="Q41" s="64"/>
      <c r="R41" s="64"/>
      <c r="S41" s="64"/>
      <c r="T41" s="64"/>
      <c r="U41" s="156"/>
    </row>
    <row r="42" spans="1:25" x14ac:dyDescent="0.25">
      <c r="B42" s="64"/>
    </row>
    <row r="44" spans="1:25" hidden="1" x14ac:dyDescent="0.25"/>
    <row r="45" spans="1:25" hidden="1" x14ac:dyDescent="0.25"/>
    <row r="46" spans="1:25" hidden="1" x14ac:dyDescent="0.25">
      <c r="B46" s="1" t="s">
        <v>182</v>
      </c>
      <c r="E46" s="1">
        <f>C36+D36</f>
        <v>12</v>
      </c>
    </row>
    <row r="47" spans="1:25" s="2" customFormat="1" hidden="1" x14ac:dyDescent="0.25">
      <c r="A47" s="1"/>
      <c r="B47" s="1" t="s">
        <v>39</v>
      </c>
      <c r="C47" s="1"/>
      <c r="D47" s="1"/>
      <c r="E47" s="1">
        <f>+E36-E48</f>
        <v>12</v>
      </c>
      <c r="H47" s="1"/>
      <c r="I47" s="1"/>
      <c r="J47" s="1"/>
      <c r="K47" s="1"/>
      <c r="L47" s="1"/>
      <c r="M47" s="1"/>
      <c r="N47" s="1"/>
      <c r="O47" s="1"/>
      <c r="P47" s="1"/>
      <c r="Q47" s="1"/>
      <c r="R47" s="1"/>
      <c r="S47" s="1"/>
      <c r="T47" s="1"/>
      <c r="U47" s="7"/>
      <c r="V47" s="1"/>
    </row>
    <row r="48" spans="1:25" s="2" customFormat="1" hidden="1" x14ac:dyDescent="0.25">
      <c r="A48" s="1"/>
      <c r="B48" s="1" t="s">
        <v>77</v>
      </c>
      <c r="C48" s="1"/>
      <c r="D48" s="1"/>
      <c r="E48" s="1">
        <f>E46-E36</f>
        <v>0</v>
      </c>
      <c r="H48" s="1"/>
      <c r="I48" s="1"/>
      <c r="J48" s="1"/>
      <c r="K48" s="1"/>
      <c r="L48" s="1"/>
      <c r="M48" s="1"/>
      <c r="N48" s="1"/>
      <c r="O48" s="1"/>
      <c r="P48" s="1"/>
      <c r="Q48" s="1"/>
      <c r="R48" s="1"/>
      <c r="S48" s="1"/>
      <c r="T48" s="1"/>
      <c r="U48" s="7"/>
      <c r="V48" s="1"/>
    </row>
    <row r="49" spans="1:22" s="2" customFormat="1" hidden="1" x14ac:dyDescent="0.25">
      <c r="A49" s="1"/>
      <c r="B49" s="1" t="s">
        <v>183</v>
      </c>
      <c r="C49" s="1"/>
      <c r="D49" s="1"/>
      <c r="E49" s="1">
        <f>'[2]CHXD '!C22+'[2]CHXD '!D22</f>
        <v>8</v>
      </c>
      <c r="H49" s="1"/>
      <c r="I49" s="1"/>
      <c r="J49" s="1"/>
      <c r="K49" s="1"/>
      <c r="L49" s="1"/>
      <c r="M49" s="1"/>
      <c r="N49" s="1"/>
      <c r="O49" s="1"/>
      <c r="P49" s="1"/>
      <c r="Q49" s="1"/>
      <c r="R49" s="1"/>
      <c r="S49" s="1"/>
      <c r="T49" s="1"/>
      <c r="U49" s="7"/>
      <c r="V49" s="1"/>
    </row>
    <row r="50" spans="1:22" s="2" customFormat="1" hidden="1" x14ac:dyDescent="0.25">
      <c r="A50" s="1"/>
      <c r="B50" s="87" t="s">
        <v>184</v>
      </c>
      <c r="C50" s="1"/>
      <c r="D50" s="1"/>
      <c r="E50" s="1">
        <f>+E49+E48+E47</f>
        <v>20</v>
      </c>
      <c r="H50" s="1"/>
      <c r="I50" s="1"/>
      <c r="J50" s="1"/>
      <c r="K50" s="1"/>
      <c r="L50" s="1"/>
      <c r="M50" s="1"/>
      <c r="N50" s="1"/>
      <c r="O50" s="1"/>
      <c r="P50" s="1"/>
      <c r="Q50" s="1"/>
      <c r="R50" s="1"/>
      <c r="S50" s="1"/>
      <c r="T50" s="1"/>
      <c r="U50" s="7"/>
      <c r="V50" s="1"/>
    </row>
  </sheetData>
  <mergeCells count="29">
    <mergeCell ref="A39:V39"/>
    <mergeCell ref="R7:S7"/>
    <mergeCell ref="A31:V31"/>
    <mergeCell ref="A36:B36"/>
    <mergeCell ref="A37:B37"/>
    <mergeCell ref="A38:B38"/>
    <mergeCell ref="A10:V10"/>
    <mergeCell ref="A13:B13"/>
    <mergeCell ref="A15:V15"/>
    <mergeCell ref="A16:B16"/>
    <mergeCell ref="A18:V18"/>
    <mergeCell ref="A28:V28"/>
    <mergeCell ref="A23:V23"/>
    <mergeCell ref="U1:V1"/>
    <mergeCell ref="A2:V2"/>
    <mergeCell ref="A3:V3"/>
    <mergeCell ref="A6:A8"/>
    <mergeCell ref="B6:D7"/>
    <mergeCell ref="E6:E8"/>
    <mergeCell ref="F6:G7"/>
    <mergeCell ref="H6:H8"/>
    <mergeCell ref="I6:I8"/>
    <mergeCell ref="J6:K7"/>
    <mergeCell ref="L6:S6"/>
    <mergeCell ref="T6:T8"/>
    <mergeCell ref="U6:U8"/>
    <mergeCell ref="V6:V8"/>
    <mergeCell ref="L7:N7"/>
    <mergeCell ref="O7:Q7"/>
  </mergeCells>
  <printOptions horizontalCentered="1"/>
  <pageMargins left="0.39370078740157483" right="0.39370078740157483" top="0.51181102362204722" bottom="0.39370078740157483" header="0.19685039370078741" footer="0"/>
  <pageSetup paperSize="9" scale="90" fitToHeight="0" orientation="landscape" r:id="rId1"/>
  <headerFooter>
    <oddFooter>&amp;C&amp;"Times New Roman,Regular"&amp;P/&amp;N&amp;R&amp;"Times New Roman,Regular"&amp;A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69"/>
  <sheetViews>
    <sheetView tabSelected="1" view="pageBreakPreview" zoomScale="120" zoomScaleNormal="120" zoomScaleSheetLayoutView="120" workbookViewId="0">
      <selection activeCell="A3" sqref="A3:V3"/>
    </sheetView>
  </sheetViews>
  <sheetFormatPr defaultColWidth="9" defaultRowHeight="12.75" x14ac:dyDescent="0.25"/>
  <cols>
    <col min="1" max="1" width="3.85546875" style="1" customWidth="1"/>
    <col min="2" max="2" width="12.140625" style="1" customWidth="1"/>
    <col min="3" max="3" width="4.7109375" style="1" customWidth="1"/>
    <col min="4" max="4" width="4.28515625" style="1" customWidth="1"/>
    <col min="5" max="5" width="6.42578125" style="1" customWidth="1"/>
    <col min="6" max="6" width="6.7109375" style="2" customWidth="1"/>
    <col min="7" max="7" width="5.5703125" style="2" customWidth="1"/>
    <col min="8" max="8" width="5.42578125" style="1" customWidth="1"/>
    <col min="9" max="9" width="5.140625" style="1" customWidth="1"/>
    <col min="10" max="10" width="6.140625" style="3" customWidth="1"/>
    <col min="11" max="11" width="8.7109375" style="4" customWidth="1"/>
    <col min="12" max="14" width="7.28515625" style="4" customWidth="1"/>
    <col min="15" max="15" width="5.5703125" style="4" customWidth="1"/>
    <col min="16" max="16" width="6" style="4" customWidth="1"/>
    <col min="17" max="17" width="8.42578125" style="4" customWidth="1"/>
    <col min="18" max="18" width="6.140625" style="4" customWidth="1"/>
    <col min="19" max="19" width="7.28515625" style="4" customWidth="1"/>
    <col min="20" max="20" width="21.7109375" style="4" customWidth="1"/>
    <col min="21" max="21" width="38.7109375" style="7" customWidth="1"/>
    <col min="22" max="22" width="6.42578125" style="1" customWidth="1"/>
    <col min="23" max="23" width="10.85546875" style="7" bestFit="1" customWidth="1"/>
    <col min="24" max="16384" width="9" style="1"/>
  </cols>
  <sheetData>
    <row r="1" spans="1:26" ht="14.25" customHeight="1" x14ac:dyDescent="0.25">
      <c r="V1" s="6" t="s">
        <v>0</v>
      </c>
    </row>
    <row r="2" spans="1:26" ht="24.75" customHeight="1" x14ac:dyDescent="0.25">
      <c r="A2" s="237" t="s">
        <v>286</v>
      </c>
      <c r="B2" s="237"/>
      <c r="C2" s="237"/>
      <c r="D2" s="237"/>
      <c r="E2" s="237"/>
      <c r="F2" s="237"/>
      <c r="G2" s="237"/>
      <c r="H2" s="237"/>
      <c r="I2" s="237"/>
      <c r="J2" s="237"/>
      <c r="K2" s="237"/>
      <c r="L2" s="237"/>
      <c r="M2" s="237"/>
      <c r="N2" s="237"/>
      <c r="O2" s="237"/>
      <c r="P2" s="237"/>
      <c r="Q2" s="237"/>
      <c r="R2" s="237"/>
      <c r="S2" s="237"/>
      <c r="T2" s="237"/>
      <c r="U2" s="237"/>
      <c r="V2" s="237"/>
    </row>
    <row r="3" spans="1:26" s="7" customFormat="1" ht="17.25" customHeight="1" x14ac:dyDescent="0.25">
      <c r="A3" s="238" t="s">
        <v>289</v>
      </c>
      <c r="B3" s="238"/>
      <c r="C3" s="238"/>
      <c r="D3" s="238"/>
      <c r="E3" s="238"/>
      <c r="F3" s="238"/>
      <c r="G3" s="238"/>
      <c r="H3" s="238"/>
      <c r="I3" s="238"/>
      <c r="J3" s="238"/>
      <c r="K3" s="238"/>
      <c r="L3" s="238"/>
      <c r="M3" s="238"/>
      <c r="N3" s="238"/>
      <c r="O3" s="238"/>
      <c r="P3" s="238"/>
      <c r="Q3" s="238"/>
      <c r="R3" s="238"/>
      <c r="S3" s="238"/>
      <c r="T3" s="238"/>
      <c r="U3" s="238"/>
      <c r="V3" s="238"/>
      <c r="X3" s="1"/>
      <c r="Y3" s="1"/>
      <c r="Z3" s="1"/>
    </row>
    <row r="4" spans="1:26" s="7" customFormat="1" ht="10.15" customHeight="1" x14ac:dyDescent="0.25">
      <c r="A4" s="8"/>
      <c r="B4" s="8"/>
      <c r="C4" s="8"/>
      <c r="D4" s="8"/>
      <c r="E4" s="8"/>
      <c r="F4" s="8"/>
      <c r="G4" s="8"/>
      <c r="H4" s="8"/>
      <c r="I4" s="8"/>
      <c r="J4" s="9"/>
      <c r="K4" s="10"/>
      <c r="L4" s="10"/>
      <c r="M4" s="10"/>
      <c r="N4" s="10"/>
      <c r="O4" s="10"/>
      <c r="P4" s="10"/>
      <c r="Q4" s="10"/>
      <c r="R4" s="10"/>
      <c r="S4" s="10"/>
      <c r="T4" s="10"/>
      <c r="U4" s="155"/>
      <c r="V4" s="8"/>
      <c r="X4" s="1"/>
      <c r="Y4" s="1"/>
      <c r="Z4" s="1"/>
    </row>
    <row r="5" spans="1:26" s="7" customFormat="1" ht="15.6" customHeight="1" x14ac:dyDescent="0.25">
      <c r="A5" s="234" t="s">
        <v>3</v>
      </c>
      <c r="B5" s="239" t="s">
        <v>4</v>
      </c>
      <c r="C5" s="240"/>
      <c r="D5" s="241"/>
      <c r="E5" s="245" t="s">
        <v>5</v>
      </c>
      <c r="F5" s="239" t="s">
        <v>6</v>
      </c>
      <c r="G5" s="241"/>
      <c r="H5" s="245" t="s">
        <v>265</v>
      </c>
      <c r="I5" s="233" t="s">
        <v>266</v>
      </c>
      <c r="J5" s="248" t="s">
        <v>9</v>
      </c>
      <c r="K5" s="249"/>
      <c r="L5" s="235" t="s">
        <v>10</v>
      </c>
      <c r="M5" s="235"/>
      <c r="N5" s="235"/>
      <c r="O5" s="235"/>
      <c r="P5" s="235"/>
      <c r="Q5" s="235"/>
      <c r="R5" s="235"/>
      <c r="S5" s="235"/>
      <c r="T5" s="230" t="s">
        <v>11</v>
      </c>
      <c r="U5" s="233" t="s">
        <v>12</v>
      </c>
      <c r="V5" s="234" t="s">
        <v>13</v>
      </c>
      <c r="X5" s="1"/>
      <c r="Y5" s="1"/>
      <c r="Z5" s="1"/>
    </row>
    <row r="6" spans="1:26" s="7" customFormat="1" ht="30.6" customHeight="1" x14ac:dyDescent="0.25">
      <c r="A6" s="234"/>
      <c r="B6" s="242"/>
      <c r="C6" s="243"/>
      <c r="D6" s="244"/>
      <c r="E6" s="246"/>
      <c r="F6" s="242"/>
      <c r="G6" s="244"/>
      <c r="H6" s="246"/>
      <c r="I6" s="233"/>
      <c r="J6" s="250"/>
      <c r="K6" s="251"/>
      <c r="L6" s="235" t="s">
        <v>14</v>
      </c>
      <c r="M6" s="235"/>
      <c r="N6" s="235"/>
      <c r="O6" s="235" t="s">
        <v>15</v>
      </c>
      <c r="P6" s="235"/>
      <c r="Q6" s="235"/>
      <c r="R6" s="235" t="s">
        <v>16</v>
      </c>
      <c r="S6" s="235"/>
      <c r="T6" s="231"/>
      <c r="U6" s="233"/>
      <c r="V6" s="234"/>
      <c r="X6" s="1"/>
      <c r="Y6" s="1"/>
      <c r="Z6" s="1"/>
    </row>
    <row r="7" spans="1:26" s="7" customFormat="1" ht="51" customHeight="1" x14ac:dyDescent="0.25">
      <c r="A7" s="234"/>
      <c r="B7" s="159" t="s">
        <v>17</v>
      </c>
      <c r="C7" s="159" t="s">
        <v>18</v>
      </c>
      <c r="D7" s="159" t="s">
        <v>19</v>
      </c>
      <c r="E7" s="247"/>
      <c r="F7" s="12" t="s">
        <v>20</v>
      </c>
      <c r="G7" s="12" t="s">
        <v>21</v>
      </c>
      <c r="H7" s="247"/>
      <c r="I7" s="233"/>
      <c r="J7" s="160" t="s">
        <v>22</v>
      </c>
      <c r="K7" s="160" t="s">
        <v>23</v>
      </c>
      <c r="L7" s="160" t="s">
        <v>263</v>
      </c>
      <c r="M7" s="160" t="s">
        <v>264</v>
      </c>
      <c r="N7" s="160" t="s">
        <v>26</v>
      </c>
      <c r="O7" s="160" t="s">
        <v>27</v>
      </c>
      <c r="P7" s="160" t="s">
        <v>262</v>
      </c>
      <c r="Q7" s="160" t="s">
        <v>29</v>
      </c>
      <c r="R7" s="160" t="s">
        <v>30</v>
      </c>
      <c r="S7" s="14" t="s">
        <v>31</v>
      </c>
      <c r="T7" s="232"/>
      <c r="U7" s="233"/>
      <c r="V7" s="234"/>
      <c r="X7" s="1"/>
      <c r="Y7" s="1"/>
      <c r="Z7" s="1"/>
    </row>
    <row r="8" spans="1:26" s="7" customFormat="1" ht="20.100000000000001" customHeight="1" x14ac:dyDescent="0.25">
      <c r="A8" s="15" t="s">
        <v>272</v>
      </c>
      <c r="B8" s="16"/>
      <c r="C8" s="16"/>
      <c r="D8" s="16"/>
      <c r="E8" s="17"/>
      <c r="F8" s="16"/>
      <c r="G8" s="16"/>
      <c r="H8" s="16"/>
      <c r="I8" s="16"/>
      <c r="J8" s="18"/>
      <c r="K8" s="19"/>
      <c r="L8" s="19"/>
      <c r="M8" s="19"/>
      <c r="N8" s="19"/>
      <c r="O8" s="19"/>
      <c r="P8" s="19"/>
      <c r="Q8" s="19"/>
      <c r="R8" s="19"/>
      <c r="S8" s="19"/>
      <c r="T8" s="19"/>
      <c r="U8" s="17"/>
      <c r="V8" s="16"/>
      <c r="X8" s="1"/>
      <c r="Y8" s="1"/>
      <c r="Z8" s="1"/>
    </row>
    <row r="9" spans="1:26" s="7" customFormat="1" ht="23.45" customHeight="1" x14ac:dyDescent="0.25">
      <c r="A9" s="218" t="s">
        <v>273</v>
      </c>
      <c r="B9" s="218"/>
      <c r="C9" s="218"/>
      <c r="D9" s="218"/>
      <c r="E9" s="218"/>
      <c r="F9" s="218"/>
      <c r="G9" s="218"/>
      <c r="H9" s="218"/>
      <c r="I9" s="218"/>
      <c r="J9" s="218"/>
      <c r="K9" s="218"/>
      <c r="L9" s="218"/>
      <c r="M9" s="218"/>
      <c r="N9" s="218"/>
      <c r="O9" s="218"/>
      <c r="P9" s="218"/>
      <c r="Q9" s="218"/>
      <c r="R9" s="218"/>
      <c r="S9" s="218"/>
      <c r="T9" s="218"/>
      <c r="U9" s="218"/>
      <c r="V9" s="20"/>
      <c r="X9" s="1"/>
      <c r="Y9" s="1"/>
      <c r="Z9" s="1"/>
    </row>
    <row r="10" spans="1:26" s="7" customFormat="1" ht="42.6" customHeight="1" x14ac:dyDescent="0.25">
      <c r="A10" s="165">
        <v>1</v>
      </c>
      <c r="B10" s="166">
        <v>116450</v>
      </c>
      <c r="C10" s="165"/>
      <c r="D10" s="165" t="s">
        <v>34</v>
      </c>
      <c r="E10" s="165" t="s">
        <v>35</v>
      </c>
      <c r="F10" s="23"/>
      <c r="G10" s="23"/>
      <c r="H10" s="165" t="s">
        <v>34</v>
      </c>
      <c r="I10" s="165"/>
      <c r="J10" s="23">
        <v>80</v>
      </c>
      <c r="K10" s="24" t="s">
        <v>36</v>
      </c>
      <c r="L10" s="24"/>
      <c r="M10" s="24"/>
      <c r="N10" s="24" t="s">
        <v>34</v>
      </c>
      <c r="O10" s="24"/>
      <c r="P10" s="24" t="s">
        <v>34</v>
      </c>
      <c r="Q10" s="24">
        <v>25</v>
      </c>
      <c r="R10" s="24"/>
      <c r="S10" s="24" t="s">
        <v>34</v>
      </c>
      <c r="T10" s="23" t="s">
        <v>37</v>
      </c>
      <c r="U10" s="179" t="s">
        <v>38</v>
      </c>
      <c r="V10" s="165"/>
      <c r="X10" s="1"/>
      <c r="Y10" s="1"/>
      <c r="Z10" s="1"/>
    </row>
    <row r="11" spans="1:26" s="7" customFormat="1" ht="25.5" x14ac:dyDescent="0.25">
      <c r="A11" s="165">
        <f>+A10+1</f>
        <v>2</v>
      </c>
      <c r="B11" s="166">
        <v>116720</v>
      </c>
      <c r="C11" s="165" t="s">
        <v>34</v>
      </c>
      <c r="D11" s="165"/>
      <c r="E11" s="165" t="s">
        <v>39</v>
      </c>
      <c r="F11" s="23"/>
      <c r="G11" s="23"/>
      <c r="H11" s="165" t="s">
        <v>34</v>
      </c>
      <c r="I11" s="165"/>
      <c r="J11" s="23">
        <v>7.5</v>
      </c>
      <c r="K11" s="24" t="s">
        <v>40</v>
      </c>
      <c r="L11" s="24"/>
      <c r="M11" s="24"/>
      <c r="N11" s="24" t="s">
        <v>34</v>
      </c>
      <c r="O11" s="24"/>
      <c r="P11" s="24" t="s">
        <v>34</v>
      </c>
      <c r="Q11" s="24">
        <v>25</v>
      </c>
      <c r="R11" s="24"/>
      <c r="S11" s="24" t="s">
        <v>34</v>
      </c>
      <c r="T11" s="24"/>
      <c r="U11" s="165" t="s">
        <v>41</v>
      </c>
      <c r="V11" s="26"/>
      <c r="X11" s="1"/>
      <c r="Y11" s="1"/>
      <c r="Z11" s="1"/>
    </row>
    <row r="12" spans="1:26" s="7" customFormat="1" ht="21.6" customHeight="1" x14ac:dyDescent="0.25">
      <c r="A12" s="165">
        <f>+A11+1</f>
        <v>3</v>
      </c>
      <c r="B12" s="166">
        <v>119570</v>
      </c>
      <c r="C12" s="165"/>
      <c r="D12" s="165" t="s">
        <v>34</v>
      </c>
      <c r="E12" s="165" t="s">
        <v>39</v>
      </c>
      <c r="F12" s="23"/>
      <c r="G12" s="23">
        <f>B12-B10</f>
        <v>3120</v>
      </c>
      <c r="H12" s="165" t="s">
        <v>34</v>
      </c>
      <c r="I12" s="165"/>
      <c r="J12" s="23">
        <v>15</v>
      </c>
      <c r="K12" s="24" t="s">
        <v>42</v>
      </c>
      <c r="L12" s="24"/>
      <c r="M12" s="24"/>
      <c r="N12" s="24" t="s">
        <v>34</v>
      </c>
      <c r="O12" s="24"/>
      <c r="P12" s="24" t="s">
        <v>34</v>
      </c>
      <c r="Q12" s="24">
        <v>20</v>
      </c>
      <c r="R12" s="24"/>
      <c r="S12" s="24" t="s">
        <v>34</v>
      </c>
      <c r="T12" s="24"/>
      <c r="U12" s="165" t="s">
        <v>43</v>
      </c>
      <c r="V12" s="165"/>
      <c r="X12" s="1"/>
      <c r="Y12" s="1"/>
      <c r="Z12" s="1"/>
    </row>
    <row r="13" spans="1:26" s="7" customFormat="1" ht="38.25" customHeight="1" x14ac:dyDescent="0.25">
      <c r="A13" s="165">
        <f>+A12+1</f>
        <v>4</v>
      </c>
      <c r="B13" s="166">
        <v>119680</v>
      </c>
      <c r="C13" s="165" t="s">
        <v>34</v>
      </c>
      <c r="D13" s="165"/>
      <c r="E13" s="165" t="s">
        <v>39</v>
      </c>
      <c r="F13" s="23">
        <f>B13-B11</f>
        <v>2960</v>
      </c>
      <c r="G13" s="23"/>
      <c r="H13" s="165"/>
      <c r="I13" s="165" t="s">
        <v>34</v>
      </c>
      <c r="J13" s="23"/>
      <c r="K13" s="23"/>
      <c r="L13" s="23"/>
      <c r="M13" s="23"/>
      <c r="N13" s="23"/>
      <c r="O13" s="23"/>
      <c r="P13" s="23"/>
      <c r="Q13" s="23"/>
      <c r="R13" s="23"/>
      <c r="S13" s="23"/>
      <c r="T13" s="23" t="s">
        <v>44</v>
      </c>
      <c r="U13" s="165" t="s">
        <v>45</v>
      </c>
      <c r="V13" s="27"/>
      <c r="X13" s="1"/>
      <c r="Y13" s="1"/>
      <c r="Z13" s="1"/>
    </row>
    <row r="14" spans="1:26" s="7" customFormat="1" ht="17.45" customHeight="1" x14ac:dyDescent="0.25">
      <c r="A14" s="222" t="s">
        <v>46</v>
      </c>
      <c r="B14" s="222"/>
      <c r="C14" s="171">
        <f>COUNTA(C10:C13)</f>
        <v>2</v>
      </c>
      <c r="D14" s="171">
        <f>COUNTA(D10:D13)</f>
        <v>2</v>
      </c>
      <c r="E14" s="171">
        <f>COUNTA(E10:E13)</f>
        <v>4</v>
      </c>
      <c r="F14" s="171"/>
      <c r="G14" s="171"/>
      <c r="H14" s="171">
        <f>COUNTA(H10:H13)</f>
        <v>3</v>
      </c>
      <c r="I14" s="171">
        <f>COUNTA(I10:I13)</f>
        <v>1</v>
      </c>
      <c r="J14" s="29"/>
      <c r="K14" s="30"/>
      <c r="L14" s="30"/>
      <c r="M14" s="30"/>
      <c r="N14" s="30"/>
      <c r="O14" s="30"/>
      <c r="P14" s="30"/>
      <c r="Q14" s="30"/>
      <c r="R14" s="30"/>
      <c r="S14" s="30"/>
      <c r="T14" s="30"/>
      <c r="U14" s="171"/>
      <c r="V14" s="171"/>
      <c r="X14" s="1"/>
      <c r="Y14" s="1"/>
      <c r="Z14" s="1"/>
    </row>
    <row r="15" spans="1:26" ht="19.149999999999999" customHeight="1" x14ac:dyDescent="0.25">
      <c r="A15" s="164" t="s">
        <v>274</v>
      </c>
      <c r="B15" s="161"/>
      <c r="C15" s="161"/>
      <c r="D15" s="161"/>
      <c r="E15" s="171"/>
      <c r="F15" s="161"/>
      <c r="G15" s="161"/>
      <c r="H15" s="161"/>
      <c r="I15" s="161"/>
      <c r="J15" s="33"/>
      <c r="K15" s="34"/>
      <c r="L15" s="34"/>
      <c r="M15" s="34"/>
      <c r="N15" s="34"/>
      <c r="O15" s="34"/>
      <c r="P15" s="34"/>
      <c r="Q15" s="34"/>
      <c r="R15" s="34"/>
      <c r="S15" s="34"/>
      <c r="T15" s="34"/>
      <c r="U15" s="171"/>
      <c r="V15" s="161"/>
    </row>
    <row r="16" spans="1:26" ht="24.6" customHeight="1" x14ac:dyDescent="0.25">
      <c r="A16" s="218" t="s">
        <v>275</v>
      </c>
      <c r="B16" s="218"/>
      <c r="C16" s="218"/>
      <c r="D16" s="218"/>
      <c r="E16" s="218"/>
      <c r="F16" s="218"/>
      <c r="G16" s="218"/>
      <c r="H16" s="218"/>
      <c r="I16" s="218"/>
      <c r="J16" s="218"/>
      <c r="K16" s="218"/>
      <c r="L16" s="218"/>
      <c r="M16" s="218"/>
      <c r="N16" s="218"/>
      <c r="O16" s="218"/>
      <c r="P16" s="218"/>
      <c r="Q16" s="218"/>
      <c r="R16" s="218"/>
      <c r="S16" s="218"/>
      <c r="T16" s="218"/>
      <c r="U16" s="218"/>
      <c r="V16" s="20"/>
    </row>
    <row r="17" spans="1:26" ht="56.45" customHeight="1" x14ac:dyDescent="0.25">
      <c r="A17" s="165">
        <f>+A13+1</f>
        <v>5</v>
      </c>
      <c r="B17" s="166">
        <v>120100</v>
      </c>
      <c r="C17" s="165" t="s">
        <v>34</v>
      </c>
      <c r="D17" s="165"/>
      <c r="E17" s="165" t="s">
        <v>39</v>
      </c>
      <c r="F17" s="23">
        <f>B17-B13</f>
        <v>420</v>
      </c>
      <c r="G17" s="23"/>
      <c r="H17" s="165"/>
      <c r="I17" s="165" t="s">
        <v>34</v>
      </c>
      <c r="J17" s="165"/>
      <c r="K17" s="30"/>
      <c r="L17" s="34"/>
      <c r="M17" s="34"/>
      <c r="N17" s="34"/>
      <c r="O17" s="34"/>
      <c r="P17" s="30"/>
      <c r="Q17" s="35"/>
      <c r="R17" s="34"/>
      <c r="S17" s="30"/>
      <c r="T17" s="165" t="s">
        <v>49</v>
      </c>
      <c r="U17" s="165" t="s">
        <v>50</v>
      </c>
      <c r="V17" s="165"/>
    </row>
    <row r="18" spans="1:26" ht="22.15" customHeight="1" x14ac:dyDescent="0.25">
      <c r="A18" s="165">
        <f>+A17+1</f>
        <v>6</v>
      </c>
      <c r="B18" s="166">
        <v>120450</v>
      </c>
      <c r="C18" s="165"/>
      <c r="D18" s="165" t="s">
        <v>34</v>
      </c>
      <c r="E18" s="165" t="s">
        <v>39</v>
      </c>
      <c r="F18" s="23"/>
      <c r="G18" s="23">
        <f>B18-B12</f>
        <v>880</v>
      </c>
      <c r="H18" s="165" t="s">
        <v>34</v>
      </c>
      <c r="I18" s="165"/>
      <c r="J18" s="165">
        <v>85</v>
      </c>
      <c r="K18" s="36" t="s">
        <v>51</v>
      </c>
      <c r="L18" s="34"/>
      <c r="M18" s="34"/>
      <c r="N18" s="36" t="s">
        <v>34</v>
      </c>
      <c r="O18" s="34"/>
      <c r="P18" s="30" t="s">
        <v>34</v>
      </c>
      <c r="Q18" s="35">
        <v>25</v>
      </c>
      <c r="R18" s="34"/>
      <c r="S18" s="30" t="s">
        <v>34</v>
      </c>
      <c r="T18" s="30"/>
      <c r="U18" s="165" t="s">
        <v>52</v>
      </c>
      <c r="V18" s="165"/>
    </row>
    <row r="19" spans="1:26" ht="22.9" customHeight="1" x14ac:dyDescent="0.25">
      <c r="A19" s="165">
        <f t="shared" ref="A19:A20" si="0">+A18+1</f>
        <v>7</v>
      </c>
      <c r="B19" s="166">
        <v>120600</v>
      </c>
      <c r="C19" s="165"/>
      <c r="D19" s="165" t="s">
        <v>34</v>
      </c>
      <c r="E19" s="165" t="s">
        <v>39</v>
      </c>
      <c r="F19" s="23"/>
      <c r="G19" s="23">
        <f>B19-B18</f>
        <v>150</v>
      </c>
      <c r="H19" s="165" t="s">
        <v>34</v>
      </c>
      <c r="I19" s="165"/>
      <c r="J19" s="165">
        <v>20</v>
      </c>
      <c r="K19" s="36" t="s">
        <v>51</v>
      </c>
      <c r="L19" s="38"/>
      <c r="M19" s="38"/>
      <c r="N19" s="36" t="s">
        <v>34</v>
      </c>
      <c r="O19" s="38"/>
      <c r="P19" s="36" t="s">
        <v>34</v>
      </c>
      <c r="Q19" s="35">
        <v>20</v>
      </c>
      <c r="R19" s="38"/>
      <c r="S19" s="30" t="s">
        <v>34</v>
      </c>
      <c r="T19" s="30"/>
      <c r="U19" s="165" t="s">
        <v>257</v>
      </c>
      <c r="V19" s="165"/>
    </row>
    <row r="20" spans="1:26" ht="85.9" customHeight="1" x14ac:dyDescent="0.25">
      <c r="A20" s="165">
        <f t="shared" si="0"/>
        <v>8</v>
      </c>
      <c r="B20" s="166">
        <v>121160</v>
      </c>
      <c r="C20" s="165" t="s">
        <v>34</v>
      </c>
      <c r="D20" s="165"/>
      <c r="E20" s="165" t="s">
        <v>39</v>
      </c>
      <c r="F20" s="23">
        <f>+B20-B17</f>
        <v>1060</v>
      </c>
      <c r="G20" s="23"/>
      <c r="H20" s="165"/>
      <c r="I20" s="165" t="s">
        <v>34</v>
      </c>
      <c r="J20" s="165"/>
      <c r="K20" s="36"/>
      <c r="L20" s="171"/>
      <c r="M20" s="171"/>
      <c r="N20" s="36"/>
      <c r="O20" s="171"/>
      <c r="P20" s="30"/>
      <c r="Q20" s="23"/>
      <c r="R20" s="171"/>
      <c r="S20" s="30"/>
      <c r="T20" s="29" t="s">
        <v>283</v>
      </c>
      <c r="U20" s="165" t="s">
        <v>55</v>
      </c>
      <c r="V20" s="165"/>
    </row>
    <row r="21" spans="1:26" ht="32.450000000000003" customHeight="1" x14ac:dyDescent="0.25">
      <c r="A21" s="165">
        <f>+A20+1</f>
        <v>9</v>
      </c>
      <c r="B21" s="166">
        <v>122050</v>
      </c>
      <c r="C21" s="165" t="s">
        <v>34</v>
      </c>
      <c r="D21" s="165"/>
      <c r="E21" s="165" t="s">
        <v>39</v>
      </c>
      <c r="F21" s="23">
        <f>B21-B20</f>
        <v>890</v>
      </c>
      <c r="G21" s="23"/>
      <c r="H21" s="165" t="s">
        <v>34</v>
      </c>
      <c r="I21" s="165"/>
      <c r="J21" s="165">
        <v>11</v>
      </c>
      <c r="K21" s="36" t="s">
        <v>40</v>
      </c>
      <c r="L21" s="171"/>
      <c r="M21" s="171"/>
      <c r="N21" s="36" t="s">
        <v>34</v>
      </c>
      <c r="O21" s="171"/>
      <c r="P21" s="30" t="s">
        <v>34</v>
      </c>
      <c r="Q21" s="23">
        <v>20</v>
      </c>
      <c r="R21" s="171"/>
      <c r="S21" s="30" t="s">
        <v>34</v>
      </c>
      <c r="T21" s="29"/>
      <c r="U21" s="165" t="s">
        <v>236</v>
      </c>
      <c r="V21" s="165"/>
    </row>
    <row r="22" spans="1:26" ht="21.6" customHeight="1" x14ac:dyDescent="0.25">
      <c r="A22" s="165">
        <f>+A21+1</f>
        <v>10</v>
      </c>
      <c r="B22" s="166">
        <v>122450</v>
      </c>
      <c r="C22" s="165" t="s">
        <v>34</v>
      </c>
      <c r="D22" s="165"/>
      <c r="E22" s="165" t="s">
        <v>39</v>
      </c>
      <c r="F22" s="23">
        <f>B22-B20</f>
        <v>1290</v>
      </c>
      <c r="G22" s="23"/>
      <c r="H22" s="165" t="s">
        <v>34</v>
      </c>
      <c r="I22" s="165"/>
      <c r="J22" s="39">
        <v>15</v>
      </c>
      <c r="K22" s="36" t="s">
        <v>40</v>
      </c>
      <c r="L22" s="36"/>
      <c r="M22" s="36"/>
      <c r="N22" s="36" t="s">
        <v>34</v>
      </c>
      <c r="O22" s="36"/>
      <c r="P22" s="30" t="s">
        <v>34</v>
      </c>
      <c r="Q22" s="35">
        <v>30</v>
      </c>
      <c r="R22" s="36"/>
      <c r="S22" s="30" t="s">
        <v>34</v>
      </c>
      <c r="T22" s="30"/>
      <c r="U22" s="165" t="s">
        <v>255</v>
      </c>
      <c r="V22" s="165"/>
    </row>
    <row r="23" spans="1:26" ht="25.5" x14ac:dyDescent="0.25">
      <c r="A23" s="165">
        <f>+A22+1</f>
        <v>11</v>
      </c>
      <c r="B23" s="166">
        <v>123730</v>
      </c>
      <c r="C23" s="165"/>
      <c r="D23" s="165" t="s">
        <v>34</v>
      </c>
      <c r="E23" s="165" t="s">
        <v>39</v>
      </c>
      <c r="F23" s="23"/>
      <c r="G23" s="23">
        <f>B23-B19</f>
        <v>3130</v>
      </c>
      <c r="H23" s="165" t="s">
        <v>34</v>
      </c>
      <c r="I23" s="165"/>
      <c r="J23" s="39">
        <v>10</v>
      </c>
      <c r="K23" s="36" t="s">
        <v>40</v>
      </c>
      <c r="L23" s="36"/>
      <c r="M23" s="36"/>
      <c r="N23" s="36" t="s">
        <v>34</v>
      </c>
      <c r="O23" s="36"/>
      <c r="P23" s="30" t="s">
        <v>34</v>
      </c>
      <c r="Q23" s="35">
        <v>25</v>
      </c>
      <c r="R23" s="36"/>
      <c r="S23" s="30" t="s">
        <v>34</v>
      </c>
      <c r="T23" s="30"/>
      <c r="U23" s="165" t="s">
        <v>256</v>
      </c>
      <c r="V23" s="165"/>
    </row>
    <row r="24" spans="1:26" ht="25.15" customHeight="1" x14ac:dyDescent="0.25">
      <c r="A24" s="165">
        <f t="shared" ref="A24:A25" si="1">+A23+1</f>
        <v>12</v>
      </c>
      <c r="B24" s="166">
        <v>124010</v>
      </c>
      <c r="C24" s="165"/>
      <c r="D24" s="165" t="s">
        <v>34</v>
      </c>
      <c r="E24" s="165" t="s">
        <v>39</v>
      </c>
      <c r="F24" s="23"/>
      <c r="G24" s="23">
        <f>B24-B23</f>
        <v>280</v>
      </c>
      <c r="H24" s="165"/>
      <c r="I24" s="165" t="s">
        <v>34</v>
      </c>
      <c r="J24" s="39"/>
      <c r="K24" s="36"/>
      <c r="L24" s="36"/>
      <c r="M24" s="36"/>
      <c r="N24" s="36"/>
      <c r="O24" s="36"/>
      <c r="P24" s="30"/>
      <c r="Q24" s="35"/>
      <c r="R24" s="36"/>
      <c r="S24" s="30"/>
      <c r="T24" s="165" t="s">
        <v>59</v>
      </c>
      <c r="U24" s="165" t="s">
        <v>60</v>
      </c>
      <c r="V24" s="165"/>
    </row>
    <row r="25" spans="1:26" ht="38.25" x14ac:dyDescent="0.25">
      <c r="A25" s="183">
        <f t="shared" si="1"/>
        <v>13</v>
      </c>
      <c r="B25" s="184">
        <v>124150</v>
      </c>
      <c r="C25" s="183" t="s">
        <v>34</v>
      </c>
      <c r="D25" s="183"/>
      <c r="E25" s="183" t="s">
        <v>39</v>
      </c>
      <c r="F25" s="192"/>
      <c r="G25" s="185">
        <f>B25-B22</f>
        <v>1700</v>
      </c>
      <c r="H25" s="183"/>
      <c r="I25" s="183" t="s">
        <v>34</v>
      </c>
      <c r="J25" s="80"/>
      <c r="K25" s="81"/>
      <c r="L25" s="81"/>
      <c r="M25" s="81"/>
      <c r="N25" s="81"/>
      <c r="O25" s="81"/>
      <c r="P25" s="81"/>
      <c r="Q25" s="193"/>
      <c r="R25" s="81"/>
      <c r="S25" s="194"/>
      <c r="T25" s="195" t="s">
        <v>61</v>
      </c>
      <c r="U25" s="183" t="s">
        <v>254</v>
      </c>
      <c r="V25" s="183"/>
    </row>
    <row r="26" spans="1:26" s="7" customFormat="1" ht="70.150000000000006" customHeight="1" x14ac:dyDescent="0.25">
      <c r="A26" s="187">
        <f>A25+1</f>
        <v>14</v>
      </c>
      <c r="B26" s="188">
        <v>125250</v>
      </c>
      <c r="C26" s="187"/>
      <c r="D26" s="187" t="s">
        <v>34</v>
      </c>
      <c r="E26" s="187" t="s">
        <v>39</v>
      </c>
      <c r="F26" s="190"/>
      <c r="G26" s="190">
        <f>B26-B24</f>
        <v>1240</v>
      </c>
      <c r="H26" s="187"/>
      <c r="I26" s="187" t="s">
        <v>34</v>
      </c>
      <c r="J26" s="196"/>
      <c r="K26" s="197"/>
      <c r="L26" s="197"/>
      <c r="M26" s="197"/>
      <c r="N26" s="197"/>
      <c r="O26" s="197"/>
      <c r="P26" s="198"/>
      <c r="Q26" s="199"/>
      <c r="R26" s="197"/>
      <c r="S26" s="198"/>
      <c r="T26" s="200" t="s">
        <v>63</v>
      </c>
      <c r="U26" s="187" t="s">
        <v>253</v>
      </c>
      <c r="V26" s="201"/>
      <c r="X26" s="1"/>
      <c r="Y26" s="1"/>
      <c r="Z26" s="1"/>
    </row>
    <row r="27" spans="1:26" ht="21.6" customHeight="1" x14ac:dyDescent="0.25">
      <c r="A27" s="165">
        <f>A26+1</f>
        <v>15</v>
      </c>
      <c r="B27" s="166">
        <v>125350</v>
      </c>
      <c r="C27" s="165" t="s">
        <v>34</v>
      </c>
      <c r="D27" s="165"/>
      <c r="E27" s="165" t="s">
        <v>39</v>
      </c>
      <c r="F27" s="23">
        <f>B27-B25</f>
        <v>1200</v>
      </c>
      <c r="G27" s="23"/>
      <c r="H27" s="165" t="s">
        <v>34</v>
      </c>
      <c r="I27" s="165"/>
      <c r="J27" s="39">
        <v>50</v>
      </c>
      <c r="K27" s="36" t="s">
        <v>36</v>
      </c>
      <c r="L27" s="36"/>
      <c r="M27" s="36"/>
      <c r="N27" s="36" t="s">
        <v>34</v>
      </c>
      <c r="O27" s="36"/>
      <c r="P27" s="30" t="s">
        <v>34</v>
      </c>
      <c r="Q27" s="35">
        <v>30</v>
      </c>
      <c r="R27" s="36"/>
      <c r="S27" s="30" t="s">
        <v>34</v>
      </c>
      <c r="T27" s="30"/>
      <c r="U27" s="165" t="s">
        <v>252</v>
      </c>
      <c r="V27" s="165"/>
    </row>
    <row r="28" spans="1:26" s="7" customFormat="1" ht="21.6" customHeight="1" x14ac:dyDescent="0.25">
      <c r="A28" s="165">
        <f>A27+1</f>
        <v>16</v>
      </c>
      <c r="B28" s="166">
        <v>126180</v>
      </c>
      <c r="C28" s="165"/>
      <c r="D28" s="165" t="s">
        <v>34</v>
      </c>
      <c r="E28" s="165" t="s">
        <v>39</v>
      </c>
      <c r="F28" s="23"/>
      <c r="G28" s="23">
        <f>B28-B26</f>
        <v>930</v>
      </c>
      <c r="H28" s="165" t="s">
        <v>34</v>
      </c>
      <c r="I28" s="165"/>
      <c r="J28" s="39">
        <v>25</v>
      </c>
      <c r="K28" s="36" t="s">
        <v>51</v>
      </c>
      <c r="L28" s="36"/>
      <c r="M28" s="36"/>
      <c r="N28" s="36" t="s">
        <v>34</v>
      </c>
      <c r="O28" s="36"/>
      <c r="P28" s="30" t="s">
        <v>34</v>
      </c>
      <c r="Q28" s="35">
        <v>20</v>
      </c>
      <c r="R28" s="36"/>
      <c r="S28" s="30" t="s">
        <v>34</v>
      </c>
      <c r="T28" s="30"/>
      <c r="U28" s="165" t="s">
        <v>251</v>
      </c>
      <c r="V28" s="165"/>
      <c r="X28" s="1"/>
      <c r="Y28" s="1"/>
      <c r="Z28" s="1"/>
    </row>
    <row r="29" spans="1:26" s="7" customFormat="1" ht="25.5" x14ac:dyDescent="0.25">
      <c r="A29" s="165">
        <f t="shared" ref="A29:A31" si="2">A28+1</f>
        <v>17</v>
      </c>
      <c r="B29" s="166">
        <v>126350</v>
      </c>
      <c r="C29" s="165" t="s">
        <v>34</v>
      </c>
      <c r="D29" s="165"/>
      <c r="E29" s="165" t="s">
        <v>39</v>
      </c>
      <c r="F29" s="23">
        <f>B29-B27</f>
        <v>1000</v>
      </c>
      <c r="G29" s="23"/>
      <c r="H29" s="165" t="s">
        <v>34</v>
      </c>
      <c r="I29" s="165"/>
      <c r="J29" s="39">
        <v>110</v>
      </c>
      <c r="K29" s="36" t="s">
        <v>36</v>
      </c>
      <c r="L29" s="36"/>
      <c r="M29" s="36"/>
      <c r="N29" s="36" t="s">
        <v>34</v>
      </c>
      <c r="O29" s="36"/>
      <c r="P29" s="30" t="s">
        <v>34</v>
      </c>
      <c r="Q29" s="35">
        <v>25</v>
      </c>
      <c r="R29" s="36"/>
      <c r="S29" s="30" t="s">
        <v>34</v>
      </c>
      <c r="T29" s="30"/>
      <c r="U29" s="165" t="s">
        <v>67</v>
      </c>
      <c r="V29" s="165"/>
      <c r="X29" s="1"/>
      <c r="Y29" s="1"/>
      <c r="Z29" s="1"/>
    </row>
    <row r="30" spans="1:26" s="7" customFormat="1" ht="19.899999999999999" customHeight="1" x14ac:dyDescent="0.25">
      <c r="A30" s="165">
        <f t="shared" si="2"/>
        <v>18</v>
      </c>
      <c r="B30" s="166">
        <v>126600</v>
      </c>
      <c r="C30" s="165" t="s">
        <v>34</v>
      </c>
      <c r="D30" s="165"/>
      <c r="E30" s="165" t="s">
        <v>68</v>
      </c>
      <c r="F30" s="23">
        <f>B30-B29</f>
        <v>250</v>
      </c>
      <c r="G30" s="23"/>
      <c r="H30" s="165"/>
      <c r="I30" s="165" t="s">
        <v>34</v>
      </c>
      <c r="J30" s="39"/>
      <c r="K30" s="36"/>
      <c r="L30" s="36"/>
      <c r="M30" s="36"/>
      <c r="N30" s="36"/>
      <c r="O30" s="36"/>
      <c r="P30" s="30"/>
      <c r="Q30" s="35"/>
      <c r="R30" s="36"/>
      <c r="S30" s="30"/>
      <c r="T30" s="30"/>
      <c r="U30" s="165" t="s">
        <v>69</v>
      </c>
      <c r="V30" s="165"/>
      <c r="X30" s="1"/>
      <c r="Y30" s="1"/>
      <c r="Z30" s="1"/>
    </row>
    <row r="31" spans="1:26" s="7" customFormat="1" ht="51" x14ac:dyDescent="0.25">
      <c r="A31" s="165">
        <f t="shared" si="2"/>
        <v>19</v>
      </c>
      <c r="B31" s="166">
        <v>126870</v>
      </c>
      <c r="C31" s="165"/>
      <c r="D31" s="165" t="s">
        <v>34</v>
      </c>
      <c r="E31" s="165" t="s">
        <v>68</v>
      </c>
      <c r="F31" s="23"/>
      <c r="G31" s="23">
        <f>B31-B28</f>
        <v>690</v>
      </c>
      <c r="H31" s="165"/>
      <c r="I31" s="165" t="s">
        <v>34</v>
      </c>
      <c r="J31" s="39"/>
      <c r="K31" s="36"/>
      <c r="L31" s="36"/>
      <c r="M31" s="36"/>
      <c r="N31" s="36"/>
      <c r="O31" s="36"/>
      <c r="P31" s="30"/>
      <c r="Q31" s="35"/>
      <c r="R31" s="36"/>
      <c r="S31" s="30"/>
      <c r="T31" s="29" t="s">
        <v>70</v>
      </c>
      <c r="U31" s="165" t="s">
        <v>250</v>
      </c>
      <c r="V31" s="165"/>
      <c r="X31" s="1"/>
      <c r="Y31" s="1"/>
      <c r="Z31" s="1"/>
    </row>
    <row r="32" spans="1:26" s="7" customFormat="1" ht="20.45" customHeight="1" x14ac:dyDescent="0.25">
      <c r="A32" s="222" t="s">
        <v>46</v>
      </c>
      <c r="B32" s="222"/>
      <c r="C32" s="171">
        <f>COUNTA(C17:C31)</f>
        <v>8</v>
      </c>
      <c r="D32" s="171">
        <f>COUNTA(D17:D31)</f>
        <v>7</v>
      </c>
      <c r="E32" s="171">
        <f>COUNTA(E17:E31)</f>
        <v>15</v>
      </c>
      <c r="F32" s="171"/>
      <c r="G32" s="171"/>
      <c r="H32" s="171">
        <f>COUNTA(H17:H31)</f>
        <v>8</v>
      </c>
      <c r="I32" s="171">
        <f>COUNTA(I17:I31)</f>
        <v>7</v>
      </c>
      <c r="J32" s="39"/>
      <c r="K32" s="36"/>
      <c r="L32" s="36"/>
      <c r="M32" s="36"/>
      <c r="N32" s="36"/>
      <c r="O32" s="36"/>
      <c r="P32" s="36"/>
      <c r="Q32" s="36"/>
      <c r="R32" s="36"/>
      <c r="S32" s="36"/>
      <c r="T32" s="36"/>
      <c r="U32" s="171"/>
      <c r="V32" s="171"/>
      <c r="X32" s="1"/>
      <c r="Y32" s="1"/>
      <c r="Z32" s="1"/>
    </row>
    <row r="33" spans="1:26" s="7" customFormat="1" ht="19.899999999999999" customHeight="1" x14ac:dyDescent="0.25">
      <c r="A33" s="236" t="s">
        <v>73</v>
      </c>
      <c r="B33" s="236"/>
      <c r="C33" s="236"/>
      <c r="D33" s="236"/>
      <c r="E33" s="236"/>
      <c r="F33" s="236"/>
      <c r="G33" s="236"/>
      <c r="H33" s="236"/>
      <c r="I33" s="236"/>
      <c r="J33" s="236"/>
      <c r="K33" s="236"/>
      <c r="L33" s="236"/>
      <c r="M33" s="236"/>
      <c r="N33" s="236"/>
      <c r="O33" s="236"/>
      <c r="P33" s="236"/>
      <c r="Q33" s="236"/>
      <c r="R33" s="236"/>
      <c r="S33" s="236"/>
      <c r="T33" s="236"/>
      <c r="U33" s="236"/>
      <c r="V33" s="236"/>
      <c r="X33" s="1"/>
      <c r="Y33" s="1"/>
      <c r="Z33" s="1"/>
    </row>
    <row r="34" spans="1:26" s="7" customFormat="1" ht="22.15" customHeight="1" x14ac:dyDescent="0.25">
      <c r="A34" s="223" t="s">
        <v>241</v>
      </c>
      <c r="B34" s="223"/>
      <c r="C34" s="223"/>
      <c r="D34" s="223"/>
      <c r="E34" s="223"/>
      <c r="F34" s="223"/>
      <c r="G34" s="223"/>
      <c r="H34" s="223"/>
      <c r="I34" s="223"/>
      <c r="J34" s="223"/>
      <c r="K34" s="223"/>
      <c r="L34" s="223"/>
      <c r="M34" s="223"/>
      <c r="N34" s="223"/>
      <c r="O34" s="223"/>
      <c r="P34" s="223"/>
      <c r="Q34" s="223"/>
      <c r="R34" s="223"/>
      <c r="S34" s="223"/>
      <c r="T34" s="223"/>
      <c r="U34" s="223"/>
      <c r="V34" s="223"/>
      <c r="X34" s="1"/>
      <c r="Y34" s="1"/>
      <c r="Z34" s="1"/>
    </row>
    <row r="35" spans="1:26" s="7" customFormat="1" ht="106.15" customHeight="1" x14ac:dyDescent="0.25">
      <c r="A35" s="165">
        <f>A31+1</f>
        <v>20</v>
      </c>
      <c r="B35" s="166">
        <v>129000</v>
      </c>
      <c r="C35" s="165" t="s">
        <v>34</v>
      </c>
      <c r="D35" s="165"/>
      <c r="E35" s="165" t="s">
        <v>39</v>
      </c>
      <c r="F35" s="23">
        <f>B35-B30</f>
        <v>2400</v>
      </c>
      <c r="G35" s="23"/>
      <c r="H35" s="165"/>
      <c r="I35" s="165" t="s">
        <v>34</v>
      </c>
      <c r="J35" s="39"/>
      <c r="K35" s="36"/>
      <c r="L35" s="36"/>
      <c r="M35" s="36"/>
      <c r="N35" s="36"/>
      <c r="O35" s="36"/>
      <c r="P35" s="30"/>
      <c r="Q35" s="35"/>
      <c r="R35" s="36"/>
      <c r="S35" s="30"/>
      <c r="T35" s="29" t="s">
        <v>75</v>
      </c>
      <c r="U35" s="165" t="s">
        <v>76</v>
      </c>
      <c r="V35" s="165"/>
      <c r="X35" s="1"/>
      <c r="Y35" s="1"/>
      <c r="Z35" s="1"/>
    </row>
    <row r="36" spans="1:26" s="7" customFormat="1" ht="18.600000000000001" customHeight="1" x14ac:dyDescent="0.25">
      <c r="A36" s="165">
        <f>A35+1</f>
        <v>21</v>
      </c>
      <c r="B36" s="220">
        <v>130010</v>
      </c>
      <c r="C36" s="166" t="s">
        <v>34</v>
      </c>
      <c r="D36" s="166"/>
      <c r="E36" s="219" t="s">
        <v>77</v>
      </c>
      <c r="F36" s="40">
        <f>B36-B35</f>
        <v>1010</v>
      </c>
      <c r="G36" s="41"/>
      <c r="H36" s="166"/>
      <c r="I36" s="166" t="s">
        <v>34</v>
      </c>
      <c r="J36" s="39"/>
      <c r="K36" s="36"/>
      <c r="L36" s="36"/>
      <c r="M36" s="36"/>
      <c r="N36" s="36"/>
      <c r="O36" s="36"/>
      <c r="P36" s="36"/>
      <c r="Q36" s="36"/>
      <c r="R36" s="36"/>
      <c r="S36" s="36"/>
      <c r="T36" s="36"/>
      <c r="U36" s="220" t="s">
        <v>78</v>
      </c>
      <c r="V36" s="166"/>
      <c r="X36" s="1"/>
      <c r="Y36" s="1"/>
      <c r="Z36" s="1"/>
    </row>
    <row r="37" spans="1:26" s="7" customFormat="1" ht="21" customHeight="1" x14ac:dyDescent="0.25">
      <c r="A37" s="165">
        <f t="shared" ref="A37:A38" si="3">A36+1</f>
        <v>22</v>
      </c>
      <c r="B37" s="220"/>
      <c r="C37" s="165"/>
      <c r="D37" s="165" t="s">
        <v>34</v>
      </c>
      <c r="E37" s="219"/>
      <c r="F37" s="41"/>
      <c r="G37" s="41">
        <f>B36-B31</f>
        <v>3140</v>
      </c>
      <c r="H37" s="165"/>
      <c r="I37" s="166" t="s">
        <v>34</v>
      </c>
      <c r="J37" s="39"/>
      <c r="K37" s="36"/>
      <c r="L37" s="36"/>
      <c r="M37" s="36"/>
      <c r="N37" s="36"/>
      <c r="O37" s="36"/>
      <c r="P37" s="36"/>
      <c r="Q37" s="36"/>
      <c r="R37" s="36"/>
      <c r="S37" s="36"/>
      <c r="T37" s="36"/>
      <c r="U37" s="220"/>
      <c r="V37" s="165"/>
      <c r="X37" s="1"/>
      <c r="Y37" s="1"/>
      <c r="Z37" s="1"/>
    </row>
    <row r="38" spans="1:26" s="7" customFormat="1" ht="17.45" customHeight="1" x14ac:dyDescent="0.25">
      <c r="A38" s="165">
        <f t="shared" si="3"/>
        <v>23</v>
      </c>
      <c r="B38" s="166">
        <v>130700</v>
      </c>
      <c r="C38" s="166" t="s">
        <v>34</v>
      </c>
      <c r="D38" s="166"/>
      <c r="E38" s="166" t="s">
        <v>39</v>
      </c>
      <c r="F38" s="41">
        <f>B38-B36</f>
        <v>690</v>
      </c>
      <c r="G38" s="41"/>
      <c r="H38" s="166" t="s">
        <v>34</v>
      </c>
      <c r="I38" s="166"/>
      <c r="J38" s="39">
        <v>10</v>
      </c>
      <c r="K38" s="36" t="s">
        <v>40</v>
      </c>
      <c r="L38" s="36"/>
      <c r="M38" s="36"/>
      <c r="N38" s="36" t="s">
        <v>34</v>
      </c>
      <c r="O38" s="36"/>
      <c r="P38" s="36" t="s">
        <v>34</v>
      </c>
      <c r="Q38" s="36">
        <v>25</v>
      </c>
      <c r="R38" s="36"/>
      <c r="S38" s="36" t="s">
        <v>34</v>
      </c>
      <c r="T38" s="36"/>
      <c r="U38" s="166" t="s">
        <v>191</v>
      </c>
      <c r="V38" s="165"/>
      <c r="X38" s="1"/>
      <c r="Y38" s="1"/>
      <c r="Z38" s="1"/>
    </row>
    <row r="39" spans="1:26" s="7" customFormat="1" ht="17.45" customHeight="1" x14ac:dyDescent="0.25">
      <c r="A39" s="165">
        <f>A38+1</f>
        <v>24</v>
      </c>
      <c r="B39" s="220">
        <v>130850</v>
      </c>
      <c r="C39" s="165" t="s">
        <v>34</v>
      </c>
      <c r="D39" s="165"/>
      <c r="E39" s="219" t="s">
        <v>77</v>
      </c>
      <c r="F39" s="41">
        <f>B39-B38</f>
        <v>150</v>
      </c>
      <c r="G39" s="41"/>
      <c r="H39" s="165" t="s">
        <v>34</v>
      </c>
      <c r="I39" s="219"/>
      <c r="J39" s="39">
        <v>25</v>
      </c>
      <c r="K39" s="36" t="s">
        <v>51</v>
      </c>
      <c r="L39" s="36"/>
      <c r="M39" s="36"/>
      <c r="N39" s="36" t="s">
        <v>34</v>
      </c>
      <c r="O39" s="36"/>
      <c r="P39" s="36" t="s">
        <v>34</v>
      </c>
      <c r="Q39" s="36">
        <v>25</v>
      </c>
      <c r="R39" s="36"/>
      <c r="S39" s="36" t="s">
        <v>34</v>
      </c>
      <c r="T39" s="36"/>
      <c r="U39" s="165" t="s">
        <v>79</v>
      </c>
      <c r="V39" s="165"/>
      <c r="X39" s="1"/>
      <c r="Y39" s="1"/>
      <c r="Z39" s="1"/>
    </row>
    <row r="40" spans="1:26" s="7" customFormat="1" ht="19.899999999999999" customHeight="1" x14ac:dyDescent="0.25">
      <c r="A40" s="165">
        <f>A39+1</f>
        <v>25</v>
      </c>
      <c r="B40" s="220"/>
      <c r="C40" s="165"/>
      <c r="D40" s="165" t="s">
        <v>34</v>
      </c>
      <c r="E40" s="219"/>
      <c r="F40" s="41"/>
      <c r="G40" s="41">
        <f>B39-B36</f>
        <v>840</v>
      </c>
      <c r="H40" s="165" t="s">
        <v>34</v>
      </c>
      <c r="I40" s="219"/>
      <c r="J40" s="39">
        <v>25</v>
      </c>
      <c r="K40" s="36" t="s">
        <v>51</v>
      </c>
      <c r="L40" s="36"/>
      <c r="M40" s="36"/>
      <c r="N40" s="36" t="s">
        <v>34</v>
      </c>
      <c r="O40" s="36"/>
      <c r="P40" s="36" t="s">
        <v>34</v>
      </c>
      <c r="Q40" s="36">
        <v>25</v>
      </c>
      <c r="R40" s="36"/>
      <c r="S40" s="36" t="s">
        <v>34</v>
      </c>
      <c r="T40" s="36"/>
      <c r="U40" s="165" t="s">
        <v>258</v>
      </c>
      <c r="V40" s="165"/>
      <c r="X40" s="1"/>
      <c r="Y40" s="1"/>
      <c r="Z40" s="1"/>
    </row>
    <row r="41" spans="1:26" s="7" customFormat="1" ht="25.5" x14ac:dyDescent="0.25">
      <c r="A41" s="165">
        <f>+A40+1</f>
        <v>26</v>
      </c>
      <c r="B41" s="166">
        <v>131150</v>
      </c>
      <c r="C41" s="165"/>
      <c r="D41" s="165" t="s">
        <v>34</v>
      </c>
      <c r="E41" s="165" t="s">
        <v>39</v>
      </c>
      <c r="F41" s="41"/>
      <c r="G41" s="41">
        <f>B41-B39</f>
        <v>300</v>
      </c>
      <c r="H41" s="165" t="s">
        <v>34</v>
      </c>
      <c r="I41" s="165"/>
      <c r="J41" s="39">
        <v>105</v>
      </c>
      <c r="K41" s="36" t="s">
        <v>51</v>
      </c>
      <c r="L41" s="36"/>
      <c r="M41" s="36"/>
      <c r="N41" s="36" t="s">
        <v>34</v>
      </c>
      <c r="O41" s="36"/>
      <c r="P41" s="36" t="s">
        <v>34</v>
      </c>
      <c r="Q41" s="36">
        <v>40</v>
      </c>
      <c r="R41" s="36"/>
      <c r="S41" s="36" t="s">
        <v>34</v>
      </c>
      <c r="T41" s="36"/>
      <c r="U41" s="165" t="s">
        <v>259</v>
      </c>
      <c r="V41" s="165"/>
      <c r="X41" s="1"/>
      <c r="Y41" s="1"/>
      <c r="Z41" s="1"/>
    </row>
    <row r="42" spans="1:26" s="7" customFormat="1" ht="19.149999999999999" customHeight="1" x14ac:dyDescent="0.25">
      <c r="A42" s="165">
        <f>+A41+1</f>
        <v>27</v>
      </c>
      <c r="B42" s="166">
        <v>132675</v>
      </c>
      <c r="C42" s="165"/>
      <c r="D42" s="165" t="s">
        <v>34</v>
      </c>
      <c r="E42" s="165" t="s">
        <v>39</v>
      </c>
      <c r="F42" s="41"/>
      <c r="G42" s="41">
        <f>B42-B41</f>
        <v>1525</v>
      </c>
      <c r="H42" s="165"/>
      <c r="I42" s="165" t="s">
        <v>34</v>
      </c>
      <c r="J42" s="39"/>
      <c r="K42" s="36"/>
      <c r="L42" s="36"/>
      <c r="M42" s="36"/>
      <c r="N42" s="36"/>
      <c r="O42" s="36"/>
      <c r="P42" s="36"/>
      <c r="Q42" s="36"/>
      <c r="R42" s="36"/>
      <c r="S42" s="36"/>
      <c r="T42" s="36"/>
      <c r="U42" s="166" t="s">
        <v>260</v>
      </c>
      <c r="V42" s="165"/>
      <c r="X42" s="1"/>
      <c r="Y42" s="1"/>
      <c r="Z42" s="1"/>
    </row>
    <row r="43" spans="1:26" ht="38.25" x14ac:dyDescent="0.25">
      <c r="A43" s="165">
        <f>+A42+1</f>
        <v>28</v>
      </c>
      <c r="B43" s="220">
        <v>134080</v>
      </c>
      <c r="C43" s="165" t="s">
        <v>34</v>
      </c>
      <c r="D43" s="165"/>
      <c r="E43" s="219" t="s">
        <v>77</v>
      </c>
      <c r="F43" s="23">
        <f>B43-B39</f>
        <v>3230</v>
      </c>
      <c r="G43" s="41"/>
      <c r="H43" s="165"/>
      <c r="I43" s="165" t="s">
        <v>34</v>
      </c>
      <c r="J43" s="39"/>
      <c r="K43" s="36"/>
      <c r="L43" s="36"/>
      <c r="M43" s="36"/>
      <c r="N43" s="36"/>
      <c r="O43" s="36"/>
      <c r="P43" s="36"/>
      <c r="Q43" s="36"/>
      <c r="R43" s="36"/>
      <c r="S43" s="36"/>
      <c r="T43" s="39" t="s">
        <v>83</v>
      </c>
      <c r="U43" s="165" t="s">
        <v>84</v>
      </c>
      <c r="V43" s="27"/>
    </row>
    <row r="44" spans="1:26" ht="24.6" customHeight="1" x14ac:dyDescent="0.25">
      <c r="A44" s="165">
        <f>+A43+1</f>
        <v>29</v>
      </c>
      <c r="B44" s="220"/>
      <c r="C44" s="165"/>
      <c r="D44" s="165" t="s">
        <v>34</v>
      </c>
      <c r="E44" s="219"/>
      <c r="F44" s="41"/>
      <c r="G44" s="41">
        <f>B43-B42</f>
        <v>1405</v>
      </c>
      <c r="H44" s="165" t="s">
        <v>34</v>
      </c>
      <c r="I44" s="165"/>
      <c r="J44" s="39">
        <v>2</v>
      </c>
      <c r="K44" s="36" t="s">
        <v>40</v>
      </c>
      <c r="L44" s="36"/>
      <c r="M44" s="36"/>
      <c r="N44" s="36" t="s">
        <v>34</v>
      </c>
      <c r="O44" s="36"/>
      <c r="P44" s="36" t="s">
        <v>34</v>
      </c>
      <c r="Q44" s="36">
        <v>30</v>
      </c>
      <c r="R44" s="36"/>
      <c r="S44" s="36" t="s">
        <v>34</v>
      </c>
      <c r="T44" s="36"/>
      <c r="U44" s="165" t="s">
        <v>85</v>
      </c>
      <c r="V44" s="165"/>
    </row>
    <row r="45" spans="1:26" ht="27.6" customHeight="1" x14ac:dyDescent="0.25">
      <c r="A45" s="165">
        <f>+A44+1</f>
        <v>30</v>
      </c>
      <c r="B45" s="166">
        <v>136100</v>
      </c>
      <c r="C45" s="165"/>
      <c r="D45" s="165" t="s">
        <v>34</v>
      </c>
      <c r="E45" s="165" t="s">
        <v>39</v>
      </c>
      <c r="F45" s="23">
        <f>B45-B43</f>
        <v>2020</v>
      </c>
      <c r="G45" s="41"/>
      <c r="H45" s="165" t="s">
        <v>34</v>
      </c>
      <c r="I45" s="165"/>
      <c r="J45" s="39">
        <v>120</v>
      </c>
      <c r="K45" s="36" t="s">
        <v>40</v>
      </c>
      <c r="L45" s="36"/>
      <c r="M45" s="36"/>
      <c r="N45" s="36" t="s">
        <v>34</v>
      </c>
      <c r="O45" s="36"/>
      <c r="P45" s="36" t="s">
        <v>34</v>
      </c>
      <c r="Q45" s="36">
        <v>30</v>
      </c>
      <c r="R45" s="36"/>
      <c r="S45" s="36" t="s">
        <v>34</v>
      </c>
      <c r="T45" s="36"/>
      <c r="U45" s="165" t="s">
        <v>86</v>
      </c>
      <c r="V45" s="165"/>
    </row>
    <row r="46" spans="1:26" ht="18.600000000000001" customHeight="1" x14ac:dyDescent="0.25">
      <c r="A46" s="287" t="s">
        <v>46</v>
      </c>
      <c r="B46" s="287"/>
      <c r="C46" s="202">
        <f>COUNTA(C35:C45)</f>
        <v>5</v>
      </c>
      <c r="D46" s="202">
        <f t="shared" ref="D46:I46" si="4">COUNTA(D35:D45)</f>
        <v>6</v>
      </c>
      <c r="E46" s="202">
        <f t="shared" si="4"/>
        <v>8</v>
      </c>
      <c r="F46" s="202">
        <f t="shared" si="4"/>
        <v>6</v>
      </c>
      <c r="G46" s="202">
        <f t="shared" si="4"/>
        <v>5</v>
      </c>
      <c r="H46" s="202">
        <f t="shared" si="4"/>
        <v>6</v>
      </c>
      <c r="I46" s="202">
        <f t="shared" si="4"/>
        <v>5</v>
      </c>
      <c r="J46" s="80"/>
      <c r="K46" s="81"/>
      <c r="L46" s="81"/>
      <c r="M46" s="81"/>
      <c r="N46" s="81"/>
      <c r="O46" s="81"/>
      <c r="P46" s="81"/>
      <c r="Q46" s="81"/>
      <c r="R46" s="81"/>
      <c r="S46" s="81"/>
      <c r="T46" s="81"/>
      <c r="U46" s="202"/>
      <c r="V46" s="202"/>
    </row>
    <row r="47" spans="1:26" ht="19.899999999999999" customHeight="1" x14ac:dyDescent="0.25">
      <c r="A47" s="203" t="s">
        <v>272</v>
      </c>
      <c r="B47" s="204"/>
      <c r="C47" s="17"/>
      <c r="D47" s="17"/>
      <c r="E47" s="17"/>
      <c r="F47" s="205"/>
      <c r="G47" s="205"/>
      <c r="H47" s="17"/>
      <c r="I47" s="17"/>
      <c r="J47" s="196"/>
      <c r="K47" s="197"/>
      <c r="L47" s="197"/>
      <c r="M47" s="197"/>
      <c r="N47" s="197"/>
      <c r="O47" s="197"/>
      <c r="P47" s="197"/>
      <c r="Q47" s="197"/>
      <c r="R47" s="197"/>
      <c r="S47" s="197"/>
      <c r="T47" s="197"/>
      <c r="U47" s="187"/>
      <c r="V47" s="187"/>
    </row>
    <row r="48" spans="1:26" ht="22.15" customHeight="1" x14ac:dyDescent="0.25">
      <c r="A48" s="223" t="s">
        <v>276</v>
      </c>
      <c r="B48" s="223"/>
      <c r="C48" s="223"/>
      <c r="D48" s="223"/>
      <c r="E48" s="223"/>
      <c r="F48" s="223"/>
      <c r="G48" s="223"/>
      <c r="H48" s="223"/>
      <c r="I48" s="223"/>
      <c r="J48" s="223"/>
      <c r="K48" s="223"/>
      <c r="L48" s="223"/>
      <c r="M48" s="223"/>
      <c r="N48" s="223"/>
      <c r="O48" s="223"/>
      <c r="P48" s="223"/>
      <c r="Q48" s="223"/>
      <c r="R48" s="223"/>
      <c r="S48" s="223"/>
      <c r="T48" s="223"/>
      <c r="U48" s="223"/>
      <c r="V48" s="223"/>
    </row>
    <row r="49" spans="1:26" ht="38.25" x14ac:dyDescent="0.25">
      <c r="A49" s="165">
        <f>A45+1</f>
        <v>31</v>
      </c>
      <c r="B49" s="166">
        <v>140080</v>
      </c>
      <c r="C49" s="165" t="s">
        <v>34</v>
      </c>
      <c r="D49" s="165"/>
      <c r="E49" s="165" t="s">
        <v>39</v>
      </c>
      <c r="F49" s="23"/>
      <c r="G49" s="23"/>
      <c r="H49" s="165" t="s">
        <v>34</v>
      </c>
      <c r="I49" s="165"/>
      <c r="J49" s="165">
        <v>10</v>
      </c>
      <c r="K49" s="36" t="s">
        <v>40</v>
      </c>
      <c r="L49" s="165"/>
      <c r="M49" s="165"/>
      <c r="N49" s="36" t="s">
        <v>34</v>
      </c>
      <c r="O49" s="36"/>
      <c r="P49" s="36" t="s">
        <v>34</v>
      </c>
      <c r="Q49" s="36">
        <v>20</v>
      </c>
      <c r="R49" s="36"/>
      <c r="S49" s="36" t="s">
        <v>34</v>
      </c>
      <c r="T49" s="165" t="s">
        <v>37</v>
      </c>
      <c r="U49" s="165" t="s">
        <v>192</v>
      </c>
      <c r="V49" s="145"/>
      <c r="Z49" s="1">
        <f>141260-140580</f>
        <v>680</v>
      </c>
    </row>
    <row r="50" spans="1:26" s="7" customFormat="1" ht="21" customHeight="1" x14ac:dyDescent="0.25">
      <c r="A50" s="165">
        <f>A49+1</f>
        <v>32</v>
      </c>
      <c r="B50" s="166">
        <v>140250</v>
      </c>
      <c r="C50" s="165"/>
      <c r="D50" s="165" t="s">
        <v>34</v>
      </c>
      <c r="E50" s="165" t="s">
        <v>39</v>
      </c>
      <c r="F50" s="23"/>
      <c r="G50" s="23"/>
      <c r="H50" s="36" t="s">
        <v>34</v>
      </c>
      <c r="I50" s="165"/>
      <c r="J50" s="39">
        <v>30</v>
      </c>
      <c r="K50" s="36" t="s">
        <v>40</v>
      </c>
      <c r="L50" s="36"/>
      <c r="M50" s="36"/>
      <c r="N50" s="36" t="s">
        <v>34</v>
      </c>
      <c r="O50" s="36"/>
      <c r="P50" s="30" t="s">
        <v>34</v>
      </c>
      <c r="Q50" s="35">
        <v>10</v>
      </c>
      <c r="R50" s="36"/>
      <c r="S50" s="36" t="s">
        <v>34</v>
      </c>
      <c r="T50" s="29"/>
      <c r="U50" s="165" t="s">
        <v>88</v>
      </c>
      <c r="V50" s="165"/>
      <c r="X50" s="1"/>
      <c r="Y50" s="1"/>
      <c r="Z50" s="1"/>
    </row>
    <row r="51" spans="1:26" s="7" customFormat="1" ht="39" customHeight="1" x14ac:dyDescent="0.25">
      <c r="A51" s="165">
        <f t="shared" ref="A51:A53" si="5">+A50+1</f>
        <v>33</v>
      </c>
      <c r="B51" s="166">
        <v>140260</v>
      </c>
      <c r="C51" s="165" t="s">
        <v>34</v>
      </c>
      <c r="D51" s="165"/>
      <c r="E51" s="165" t="s">
        <v>39</v>
      </c>
      <c r="F51" s="23">
        <f>B51-B49</f>
        <v>180</v>
      </c>
      <c r="G51" s="206"/>
      <c r="H51" s="36" t="s">
        <v>34</v>
      </c>
      <c r="I51" s="165"/>
      <c r="J51" s="39">
        <v>5.5</v>
      </c>
      <c r="K51" s="36" t="s">
        <v>40</v>
      </c>
      <c r="L51" s="36"/>
      <c r="M51" s="36"/>
      <c r="N51" s="36" t="s">
        <v>34</v>
      </c>
      <c r="O51" s="36"/>
      <c r="P51" s="30" t="s">
        <v>34</v>
      </c>
      <c r="Q51" s="35">
        <v>10</v>
      </c>
      <c r="R51" s="36"/>
      <c r="S51" s="36" t="s">
        <v>34</v>
      </c>
      <c r="T51" s="207" t="s">
        <v>37</v>
      </c>
      <c r="U51" s="165" t="s">
        <v>89</v>
      </c>
      <c r="V51" s="165"/>
      <c r="X51" s="1"/>
      <c r="Y51" s="1"/>
      <c r="Z51" s="1">
        <f>580-260</f>
        <v>320</v>
      </c>
    </row>
    <row r="52" spans="1:26" ht="43.15" customHeight="1" x14ac:dyDescent="0.25">
      <c r="A52" s="165">
        <f t="shared" si="5"/>
        <v>34</v>
      </c>
      <c r="B52" s="166">
        <v>141260</v>
      </c>
      <c r="C52" s="165" t="s">
        <v>34</v>
      </c>
      <c r="D52" s="165"/>
      <c r="E52" s="165" t="s">
        <v>39</v>
      </c>
      <c r="F52" s="23">
        <f>B52-B51</f>
        <v>1000</v>
      </c>
      <c r="G52" s="23"/>
      <c r="H52" s="165" t="s">
        <v>34</v>
      </c>
      <c r="I52" s="165"/>
      <c r="J52" s="39">
        <v>7</v>
      </c>
      <c r="K52" s="36" t="s">
        <v>51</v>
      </c>
      <c r="L52" s="36"/>
      <c r="M52" s="36"/>
      <c r="N52" s="36" t="s">
        <v>34</v>
      </c>
      <c r="O52" s="36"/>
      <c r="P52" s="36" t="s">
        <v>34</v>
      </c>
      <c r="Q52" s="36">
        <v>30</v>
      </c>
      <c r="R52" s="36"/>
      <c r="S52" s="36" t="s">
        <v>34</v>
      </c>
      <c r="T52" s="23" t="s">
        <v>37</v>
      </c>
      <c r="U52" s="165" t="s">
        <v>90</v>
      </c>
      <c r="V52" s="165"/>
    </row>
    <row r="53" spans="1:26" ht="25.5" x14ac:dyDescent="0.25">
      <c r="A53" s="165">
        <f t="shared" si="5"/>
        <v>35</v>
      </c>
      <c r="B53" s="166">
        <v>141670</v>
      </c>
      <c r="C53" s="165"/>
      <c r="D53" s="165" t="s">
        <v>34</v>
      </c>
      <c r="E53" s="165" t="s">
        <v>39</v>
      </c>
      <c r="F53" s="23"/>
      <c r="G53" s="23">
        <f>B53-B50</f>
        <v>1420</v>
      </c>
      <c r="H53" s="165" t="s">
        <v>34</v>
      </c>
      <c r="I53" s="165"/>
      <c r="J53" s="39">
        <v>20</v>
      </c>
      <c r="K53" s="36" t="s">
        <v>51</v>
      </c>
      <c r="L53" s="36"/>
      <c r="M53" s="36"/>
      <c r="N53" s="36" t="s">
        <v>34</v>
      </c>
      <c r="O53" s="36"/>
      <c r="P53" s="36" t="s">
        <v>34</v>
      </c>
      <c r="Q53" s="36">
        <v>25</v>
      </c>
      <c r="R53" s="36"/>
      <c r="S53" s="36" t="s">
        <v>34</v>
      </c>
      <c r="T53" s="23"/>
      <c r="U53" s="165" t="s">
        <v>91</v>
      </c>
      <c r="V53" s="165"/>
    </row>
    <row r="54" spans="1:26" ht="38.25" x14ac:dyDescent="0.25">
      <c r="A54" s="165">
        <f>A53+1</f>
        <v>36</v>
      </c>
      <c r="B54" s="166">
        <v>142000</v>
      </c>
      <c r="C54" s="165" t="s">
        <v>34</v>
      </c>
      <c r="D54" s="165"/>
      <c r="E54" s="165" t="s">
        <v>39</v>
      </c>
      <c r="F54" s="23">
        <f>B54-B52</f>
        <v>740</v>
      </c>
      <c r="G54" s="23"/>
      <c r="H54" s="165" t="s">
        <v>34</v>
      </c>
      <c r="I54" s="165"/>
      <c r="J54" s="39">
        <v>15</v>
      </c>
      <c r="K54" s="36" t="s">
        <v>40</v>
      </c>
      <c r="L54" s="36"/>
      <c r="M54" s="36"/>
      <c r="N54" s="36" t="s">
        <v>34</v>
      </c>
      <c r="O54" s="36"/>
      <c r="P54" s="36" t="s">
        <v>34</v>
      </c>
      <c r="Q54" s="36">
        <v>15</v>
      </c>
      <c r="R54" s="36"/>
      <c r="S54" s="36" t="s">
        <v>34</v>
      </c>
      <c r="T54" s="23" t="s">
        <v>37</v>
      </c>
      <c r="U54" s="165" t="s">
        <v>224</v>
      </c>
      <c r="V54" s="165"/>
    </row>
    <row r="55" spans="1:26" ht="38.25" customHeight="1" x14ac:dyDescent="0.25">
      <c r="A55" s="167">
        <f>A54+1</f>
        <v>37</v>
      </c>
      <c r="B55" s="285">
        <v>142380</v>
      </c>
      <c r="C55" s="165" t="s">
        <v>34</v>
      </c>
      <c r="D55" s="165"/>
      <c r="E55" s="226" t="s">
        <v>77</v>
      </c>
      <c r="F55" s="23">
        <f>B55-B54</f>
        <v>380</v>
      </c>
      <c r="G55" s="23"/>
      <c r="H55" s="165" t="s">
        <v>34</v>
      </c>
      <c r="I55" s="165"/>
      <c r="J55" s="39">
        <v>5</v>
      </c>
      <c r="K55" s="36" t="s">
        <v>40</v>
      </c>
      <c r="L55" s="36"/>
      <c r="M55" s="36"/>
      <c r="N55" s="36" t="s">
        <v>34</v>
      </c>
      <c r="O55" s="36"/>
      <c r="P55" s="36" t="s">
        <v>34</v>
      </c>
      <c r="Q55" s="36">
        <v>15</v>
      </c>
      <c r="R55" s="36"/>
      <c r="S55" s="36" t="s">
        <v>34</v>
      </c>
      <c r="T55" s="288" t="s">
        <v>37</v>
      </c>
      <c r="U55" s="165" t="s">
        <v>226</v>
      </c>
      <c r="V55" s="165"/>
    </row>
    <row r="56" spans="1:26" ht="24" customHeight="1" x14ac:dyDescent="0.25">
      <c r="A56" s="167">
        <f>A55+1</f>
        <v>38</v>
      </c>
      <c r="B56" s="286"/>
      <c r="C56" s="165"/>
      <c r="D56" s="165" t="s">
        <v>34</v>
      </c>
      <c r="E56" s="227"/>
      <c r="F56" s="23"/>
      <c r="G56" s="23">
        <f>B55-B53</f>
        <v>710</v>
      </c>
      <c r="H56" s="165" t="s">
        <v>34</v>
      </c>
      <c r="I56" s="165"/>
      <c r="J56" s="39">
        <v>5</v>
      </c>
      <c r="K56" s="36" t="s">
        <v>40</v>
      </c>
      <c r="L56" s="36"/>
      <c r="M56" s="36"/>
      <c r="N56" s="36" t="s">
        <v>34</v>
      </c>
      <c r="O56" s="36"/>
      <c r="P56" s="36" t="s">
        <v>34</v>
      </c>
      <c r="Q56" s="36">
        <v>15</v>
      </c>
      <c r="R56" s="36"/>
      <c r="S56" s="36" t="s">
        <v>34</v>
      </c>
      <c r="T56" s="289"/>
      <c r="U56" s="165" t="s">
        <v>227</v>
      </c>
      <c r="V56" s="165"/>
    </row>
    <row r="57" spans="1:26" ht="46.9" customHeight="1" x14ac:dyDescent="0.25">
      <c r="A57" s="168">
        <f>A56+1</f>
        <v>39</v>
      </c>
      <c r="B57" s="176">
        <v>143050</v>
      </c>
      <c r="C57" s="165" t="s">
        <v>34</v>
      </c>
      <c r="D57" s="165"/>
      <c r="E57" s="168" t="s">
        <v>39</v>
      </c>
      <c r="F57" s="23">
        <f>B57-B55</f>
        <v>670</v>
      </c>
      <c r="G57" s="23"/>
      <c r="H57" s="165" t="s">
        <v>34</v>
      </c>
      <c r="I57" s="165"/>
      <c r="J57" s="39">
        <v>5</v>
      </c>
      <c r="K57" s="36" t="s">
        <v>40</v>
      </c>
      <c r="L57" s="36"/>
      <c r="M57" s="36"/>
      <c r="N57" s="36" t="s">
        <v>34</v>
      </c>
      <c r="O57" s="36"/>
      <c r="P57" s="36" t="s">
        <v>34</v>
      </c>
      <c r="Q57" s="36">
        <v>15</v>
      </c>
      <c r="R57" s="36"/>
      <c r="S57" s="36" t="s">
        <v>34</v>
      </c>
      <c r="T57" s="178" t="s">
        <v>37</v>
      </c>
      <c r="U57" s="165" t="s">
        <v>234</v>
      </c>
      <c r="V57" s="165"/>
    </row>
    <row r="58" spans="1:26" ht="47.45" customHeight="1" x14ac:dyDescent="0.25">
      <c r="A58" s="165">
        <f>A57+1</f>
        <v>40</v>
      </c>
      <c r="B58" s="166">
        <v>143180</v>
      </c>
      <c r="C58" s="165"/>
      <c r="D58" s="165" t="s">
        <v>34</v>
      </c>
      <c r="E58" s="165" t="s">
        <v>39</v>
      </c>
      <c r="F58" s="23"/>
      <c r="G58" s="23">
        <f>B58-B55</f>
        <v>800</v>
      </c>
      <c r="H58" s="165" t="s">
        <v>34</v>
      </c>
      <c r="I58" s="47"/>
      <c r="J58" s="39">
        <v>60</v>
      </c>
      <c r="K58" s="36" t="s">
        <v>51</v>
      </c>
      <c r="L58" s="36"/>
      <c r="M58" s="36"/>
      <c r="N58" s="36" t="s">
        <v>34</v>
      </c>
      <c r="O58" s="36"/>
      <c r="P58" s="36" t="s">
        <v>34</v>
      </c>
      <c r="Q58" s="36">
        <v>20</v>
      </c>
      <c r="R58" s="36"/>
      <c r="S58" s="36" t="s">
        <v>34</v>
      </c>
      <c r="T58" s="23" t="s">
        <v>37</v>
      </c>
      <c r="U58" s="165" t="s">
        <v>92</v>
      </c>
      <c r="V58" s="165"/>
    </row>
    <row r="59" spans="1:26" ht="38.25" x14ac:dyDescent="0.25">
      <c r="A59" s="165">
        <f t="shared" ref="A59:A60" si="6">A58+1</f>
        <v>41</v>
      </c>
      <c r="B59" s="149">
        <v>143560</v>
      </c>
      <c r="C59" s="165"/>
      <c r="D59" s="165" t="s">
        <v>34</v>
      </c>
      <c r="E59" s="165" t="s">
        <v>39</v>
      </c>
      <c r="F59" s="23"/>
      <c r="G59" s="23">
        <f>B59-B58</f>
        <v>380</v>
      </c>
      <c r="H59" s="165" t="s">
        <v>34</v>
      </c>
      <c r="I59" s="47"/>
      <c r="J59" s="39">
        <v>5</v>
      </c>
      <c r="K59" s="36" t="s">
        <v>40</v>
      </c>
      <c r="L59" s="36"/>
      <c r="M59" s="36"/>
      <c r="N59" s="36" t="s">
        <v>34</v>
      </c>
      <c r="O59" s="36"/>
      <c r="P59" s="36" t="s">
        <v>34</v>
      </c>
      <c r="Q59" s="36">
        <v>10</v>
      </c>
      <c r="R59" s="36"/>
      <c r="S59" s="36" t="s">
        <v>34</v>
      </c>
      <c r="T59" s="23" t="s">
        <v>37</v>
      </c>
      <c r="U59" s="165" t="s">
        <v>235</v>
      </c>
      <c r="V59" s="165"/>
    </row>
    <row r="60" spans="1:26" ht="42.6" customHeight="1" x14ac:dyDescent="0.25">
      <c r="A60" s="165">
        <f t="shared" si="6"/>
        <v>42</v>
      </c>
      <c r="B60" s="149">
        <v>143850</v>
      </c>
      <c r="C60" s="165" t="s">
        <v>34</v>
      </c>
      <c r="D60" s="165"/>
      <c r="E60" s="165" t="s">
        <v>39</v>
      </c>
      <c r="F60" s="23">
        <f>B60-B57</f>
        <v>800</v>
      </c>
      <c r="G60" s="23"/>
      <c r="H60" s="165" t="s">
        <v>34</v>
      </c>
      <c r="I60" s="47"/>
      <c r="J60" s="39">
        <v>5</v>
      </c>
      <c r="K60" s="36" t="s">
        <v>40</v>
      </c>
      <c r="L60" s="36"/>
      <c r="M60" s="36"/>
      <c r="N60" s="36" t="s">
        <v>34</v>
      </c>
      <c r="O60" s="36"/>
      <c r="P60" s="36" t="s">
        <v>34</v>
      </c>
      <c r="Q60" s="36">
        <v>10</v>
      </c>
      <c r="R60" s="36"/>
      <c r="S60" s="36" t="s">
        <v>34</v>
      </c>
      <c r="T60" s="23" t="s">
        <v>37</v>
      </c>
      <c r="U60" s="165" t="s">
        <v>232</v>
      </c>
      <c r="V60" s="165"/>
    </row>
    <row r="61" spans="1:26" ht="21.6" customHeight="1" x14ac:dyDescent="0.25">
      <c r="A61" s="224" t="s">
        <v>46</v>
      </c>
      <c r="B61" s="225"/>
      <c r="C61" s="171">
        <f>COUNTA(C49:C60)</f>
        <v>7</v>
      </c>
      <c r="D61" s="171">
        <f t="shared" ref="D61:H61" si="7">COUNTA(D49:D60)</f>
        <v>5</v>
      </c>
      <c r="E61" s="171">
        <f t="shared" si="7"/>
        <v>11</v>
      </c>
      <c r="F61" s="171"/>
      <c r="G61" s="171"/>
      <c r="H61" s="171">
        <f t="shared" si="7"/>
        <v>12</v>
      </c>
      <c r="I61" s="171"/>
      <c r="J61" s="39"/>
      <c r="K61" s="36"/>
      <c r="L61" s="36"/>
      <c r="M61" s="36"/>
      <c r="N61" s="36"/>
      <c r="O61" s="36"/>
      <c r="P61" s="36"/>
      <c r="Q61" s="36"/>
      <c r="R61" s="36"/>
      <c r="S61" s="36"/>
      <c r="T61" s="36"/>
      <c r="U61" s="171"/>
      <c r="V61" s="171"/>
    </row>
    <row r="62" spans="1:26" ht="30" customHeight="1" x14ac:dyDescent="0.25">
      <c r="A62" s="218" t="s">
        <v>277</v>
      </c>
      <c r="B62" s="218"/>
      <c r="C62" s="218"/>
      <c r="D62" s="218"/>
      <c r="E62" s="218"/>
      <c r="F62" s="218"/>
      <c r="G62" s="218"/>
      <c r="H62" s="218"/>
      <c r="I62" s="218"/>
      <c r="J62" s="218"/>
      <c r="K62" s="218"/>
      <c r="L62" s="218"/>
      <c r="M62" s="218"/>
      <c r="N62" s="218"/>
      <c r="O62" s="218"/>
      <c r="P62" s="218"/>
      <c r="Q62" s="218"/>
      <c r="R62" s="218"/>
      <c r="S62" s="218"/>
      <c r="T62" s="218"/>
      <c r="U62" s="218"/>
      <c r="V62" s="20"/>
    </row>
    <row r="63" spans="1:26" ht="22.9" customHeight="1" x14ac:dyDescent="0.25">
      <c r="A63" s="165">
        <f>A60+1</f>
        <v>43</v>
      </c>
      <c r="B63" s="166">
        <v>144220</v>
      </c>
      <c r="C63" s="165" t="s">
        <v>34</v>
      </c>
      <c r="D63" s="165"/>
      <c r="E63" s="165" t="s">
        <v>39</v>
      </c>
      <c r="F63" s="23"/>
      <c r="G63" s="23"/>
      <c r="H63" s="165" t="s">
        <v>34</v>
      </c>
      <c r="I63" s="165"/>
      <c r="J63" s="39">
        <v>50</v>
      </c>
      <c r="K63" s="36" t="s">
        <v>51</v>
      </c>
      <c r="L63" s="36"/>
      <c r="M63" s="36"/>
      <c r="N63" s="36" t="s">
        <v>34</v>
      </c>
      <c r="O63" s="36"/>
      <c r="P63" s="36" t="s">
        <v>34</v>
      </c>
      <c r="Q63" s="36">
        <v>15</v>
      </c>
      <c r="R63" s="36"/>
      <c r="S63" s="36" t="s">
        <v>34</v>
      </c>
      <c r="T63" s="39"/>
      <c r="U63" s="165" t="s">
        <v>94</v>
      </c>
      <c r="V63" s="165"/>
    </row>
    <row r="64" spans="1:26" ht="27.6" customHeight="1" x14ac:dyDescent="0.25">
      <c r="A64" s="165">
        <f t="shared" ref="A64:A89" si="8">+A63+1</f>
        <v>44</v>
      </c>
      <c r="B64" s="166">
        <v>144500</v>
      </c>
      <c r="C64" s="165" t="s">
        <v>34</v>
      </c>
      <c r="D64" s="165"/>
      <c r="E64" s="165" t="s">
        <v>39</v>
      </c>
      <c r="F64" s="23">
        <f>B64-B63</f>
        <v>280</v>
      </c>
      <c r="G64" s="23"/>
      <c r="H64" s="165"/>
      <c r="I64" s="165" t="s">
        <v>34</v>
      </c>
      <c r="J64" s="39"/>
      <c r="K64" s="36"/>
      <c r="L64" s="36"/>
      <c r="M64" s="36"/>
      <c r="N64" s="36"/>
      <c r="O64" s="36"/>
      <c r="P64" s="36"/>
      <c r="Q64" s="36"/>
      <c r="R64" s="36"/>
      <c r="S64" s="36"/>
      <c r="T64" s="36"/>
      <c r="U64" s="165" t="s">
        <v>95</v>
      </c>
      <c r="V64" s="165"/>
    </row>
    <row r="65" spans="1:23" ht="33" customHeight="1" x14ac:dyDescent="0.25">
      <c r="A65" s="183">
        <f t="shared" si="8"/>
        <v>45</v>
      </c>
      <c r="B65" s="184">
        <v>144690</v>
      </c>
      <c r="C65" s="183" t="s">
        <v>34</v>
      </c>
      <c r="D65" s="183"/>
      <c r="E65" s="183" t="s">
        <v>39</v>
      </c>
      <c r="F65" s="185">
        <f>B65-B63</f>
        <v>470</v>
      </c>
      <c r="G65" s="185"/>
      <c r="H65" s="183" t="s">
        <v>34</v>
      </c>
      <c r="I65" s="183"/>
      <c r="J65" s="80">
        <v>100</v>
      </c>
      <c r="K65" s="81" t="s">
        <v>51</v>
      </c>
      <c r="L65" s="81"/>
      <c r="M65" s="81"/>
      <c r="N65" s="81" t="s">
        <v>34</v>
      </c>
      <c r="O65" s="81"/>
      <c r="P65" s="81" t="s">
        <v>34</v>
      </c>
      <c r="Q65" s="81">
        <v>50</v>
      </c>
      <c r="R65" s="81" t="s">
        <v>34</v>
      </c>
      <c r="S65" s="81"/>
      <c r="T65" s="81"/>
      <c r="U65" s="183" t="s">
        <v>96</v>
      </c>
      <c r="V65" s="183"/>
    </row>
    <row r="66" spans="1:23" ht="33" customHeight="1" x14ac:dyDescent="0.25">
      <c r="A66" s="187">
        <f t="shared" si="8"/>
        <v>46</v>
      </c>
      <c r="B66" s="188">
        <v>145450</v>
      </c>
      <c r="C66" s="187"/>
      <c r="D66" s="187" t="s">
        <v>34</v>
      </c>
      <c r="E66" s="187" t="s">
        <v>39</v>
      </c>
      <c r="F66" s="190"/>
      <c r="G66" s="190">
        <f>B66-B58</f>
        <v>2270</v>
      </c>
      <c r="H66" s="187" t="s">
        <v>34</v>
      </c>
      <c r="I66" s="187"/>
      <c r="J66" s="196">
        <v>10</v>
      </c>
      <c r="K66" s="197" t="s">
        <v>51</v>
      </c>
      <c r="L66" s="197"/>
      <c r="M66" s="197"/>
      <c r="N66" s="197" t="s">
        <v>34</v>
      </c>
      <c r="O66" s="197"/>
      <c r="P66" s="197" t="s">
        <v>34</v>
      </c>
      <c r="Q66" s="197">
        <v>30</v>
      </c>
      <c r="R66" s="197"/>
      <c r="S66" s="197" t="s">
        <v>34</v>
      </c>
      <c r="T66" s="190"/>
      <c r="U66" s="187" t="s">
        <v>217</v>
      </c>
      <c r="V66" s="187"/>
    </row>
    <row r="67" spans="1:23" ht="19.149999999999999" customHeight="1" x14ac:dyDescent="0.25">
      <c r="A67" s="165">
        <f t="shared" si="8"/>
        <v>47</v>
      </c>
      <c r="B67" s="220">
        <v>145600</v>
      </c>
      <c r="C67" s="165" t="s">
        <v>34</v>
      </c>
      <c r="D67" s="165"/>
      <c r="E67" s="226" t="s">
        <v>77</v>
      </c>
      <c r="F67" s="23">
        <f>+B67-B63</f>
        <v>1380</v>
      </c>
      <c r="G67" s="23"/>
      <c r="H67" s="165"/>
      <c r="I67" s="165" t="s">
        <v>34</v>
      </c>
      <c r="J67" s="39"/>
      <c r="K67" s="36"/>
      <c r="L67" s="36"/>
      <c r="M67" s="36"/>
      <c r="N67" s="36"/>
      <c r="O67" s="36"/>
      <c r="P67" s="36"/>
      <c r="Q67" s="36"/>
      <c r="R67" s="36"/>
      <c r="S67" s="36"/>
      <c r="T67" s="36"/>
      <c r="U67" s="219" t="s">
        <v>98</v>
      </c>
      <c r="V67" s="165"/>
    </row>
    <row r="68" spans="1:23" ht="21" customHeight="1" x14ac:dyDescent="0.25">
      <c r="A68" s="165">
        <f t="shared" si="8"/>
        <v>48</v>
      </c>
      <c r="B68" s="220"/>
      <c r="C68" s="165"/>
      <c r="D68" s="165" t="s">
        <v>34</v>
      </c>
      <c r="E68" s="227"/>
      <c r="F68" s="23"/>
      <c r="G68" s="23">
        <f>B67-B66</f>
        <v>150</v>
      </c>
      <c r="H68" s="165"/>
      <c r="I68" s="165" t="s">
        <v>34</v>
      </c>
      <c r="J68" s="39"/>
      <c r="K68" s="36"/>
      <c r="L68" s="36"/>
      <c r="M68" s="36"/>
      <c r="N68" s="36"/>
      <c r="O68" s="36"/>
      <c r="P68" s="36"/>
      <c r="Q68" s="36"/>
      <c r="R68" s="36"/>
      <c r="S68" s="36"/>
      <c r="T68" s="36"/>
      <c r="U68" s="219"/>
      <c r="V68" s="165"/>
    </row>
    <row r="69" spans="1:23" ht="19.899999999999999" customHeight="1" x14ac:dyDescent="0.25">
      <c r="A69" s="165">
        <f t="shared" si="8"/>
        <v>49</v>
      </c>
      <c r="B69" s="166">
        <v>145800</v>
      </c>
      <c r="C69" s="165" t="s">
        <v>34</v>
      </c>
      <c r="D69" s="165"/>
      <c r="E69" s="165" t="s">
        <v>39</v>
      </c>
      <c r="F69" s="23">
        <f>+B69-B67</f>
        <v>200</v>
      </c>
      <c r="G69" s="23"/>
      <c r="H69" s="165"/>
      <c r="I69" s="165" t="s">
        <v>34</v>
      </c>
      <c r="J69" s="39"/>
      <c r="K69" s="36"/>
      <c r="L69" s="36"/>
      <c r="M69" s="36"/>
      <c r="N69" s="36"/>
      <c r="O69" s="36"/>
      <c r="P69" s="36"/>
      <c r="Q69" s="36"/>
      <c r="R69" s="36"/>
      <c r="S69" s="36"/>
      <c r="T69" s="36"/>
      <c r="U69" s="219"/>
      <c r="V69" s="165"/>
    </row>
    <row r="70" spans="1:23" ht="19.899999999999999" customHeight="1" x14ac:dyDescent="0.25">
      <c r="A70" s="165">
        <f t="shared" si="8"/>
        <v>50</v>
      </c>
      <c r="B70" s="166">
        <v>145958</v>
      </c>
      <c r="C70" s="165" t="s">
        <v>34</v>
      </c>
      <c r="D70" s="165"/>
      <c r="E70" s="165" t="s">
        <v>39</v>
      </c>
      <c r="F70" s="23">
        <f>+B70-B67</f>
        <v>358</v>
      </c>
      <c r="G70" s="23"/>
      <c r="H70" s="165"/>
      <c r="I70" s="165" t="s">
        <v>34</v>
      </c>
      <c r="J70" s="39"/>
      <c r="K70" s="36"/>
      <c r="L70" s="36"/>
      <c r="M70" s="36"/>
      <c r="N70" s="36"/>
      <c r="O70" s="36"/>
      <c r="P70" s="36"/>
      <c r="Q70" s="36"/>
      <c r="R70" s="36"/>
      <c r="S70" s="36"/>
      <c r="T70" s="36"/>
      <c r="U70" s="219"/>
      <c r="V70" s="165"/>
    </row>
    <row r="71" spans="1:23" ht="31.9" customHeight="1" x14ac:dyDescent="0.25">
      <c r="A71" s="165">
        <f t="shared" si="8"/>
        <v>51</v>
      </c>
      <c r="B71" s="166">
        <v>146200</v>
      </c>
      <c r="C71" s="165" t="s">
        <v>34</v>
      </c>
      <c r="D71" s="165"/>
      <c r="E71" s="165" t="s">
        <v>39</v>
      </c>
      <c r="F71" s="23">
        <f>+B71-B67</f>
        <v>600</v>
      </c>
      <c r="G71" s="23"/>
      <c r="H71" s="165" t="s">
        <v>34</v>
      </c>
      <c r="I71" s="165"/>
      <c r="J71" s="39">
        <v>10</v>
      </c>
      <c r="K71" s="36" t="s">
        <v>51</v>
      </c>
      <c r="L71" s="36"/>
      <c r="M71" s="36"/>
      <c r="N71" s="36" t="s">
        <v>34</v>
      </c>
      <c r="O71" s="36"/>
      <c r="P71" s="36" t="s">
        <v>34</v>
      </c>
      <c r="Q71" s="36">
        <v>25</v>
      </c>
      <c r="R71" s="36"/>
      <c r="S71" s="36" t="s">
        <v>34</v>
      </c>
      <c r="T71" s="23"/>
      <c r="U71" s="165" t="s">
        <v>99</v>
      </c>
      <c r="V71" s="165"/>
    </row>
    <row r="72" spans="1:23" ht="30" customHeight="1" x14ac:dyDescent="0.25">
      <c r="A72" s="165">
        <f t="shared" si="8"/>
        <v>52</v>
      </c>
      <c r="B72" s="166">
        <v>146385</v>
      </c>
      <c r="C72" s="165"/>
      <c r="D72" s="165" t="s">
        <v>34</v>
      </c>
      <c r="E72" s="165" t="s">
        <v>39</v>
      </c>
      <c r="F72" s="23"/>
      <c r="G72" s="23">
        <f>B72-B66</f>
        <v>935</v>
      </c>
      <c r="H72" s="165"/>
      <c r="I72" s="165" t="s">
        <v>34</v>
      </c>
      <c r="J72" s="39"/>
      <c r="K72" s="36"/>
      <c r="L72" s="36"/>
      <c r="M72" s="36"/>
      <c r="N72" s="36"/>
      <c r="O72" s="36"/>
      <c r="P72" s="36"/>
      <c r="Q72" s="36"/>
      <c r="R72" s="36"/>
      <c r="S72" s="36"/>
      <c r="T72" s="36"/>
      <c r="U72" s="165" t="s">
        <v>98</v>
      </c>
      <c r="V72" s="165"/>
    </row>
    <row r="73" spans="1:23" s="53" customFormat="1" ht="28.9" customHeight="1" x14ac:dyDescent="0.25">
      <c r="A73" s="165">
        <f t="shared" si="8"/>
        <v>53</v>
      </c>
      <c r="B73" s="48">
        <v>146800</v>
      </c>
      <c r="C73" s="49" t="s">
        <v>34</v>
      </c>
      <c r="D73" s="49"/>
      <c r="E73" s="49" t="s">
        <v>39</v>
      </c>
      <c r="F73" s="49">
        <f>B73-B67</f>
        <v>1200</v>
      </c>
      <c r="G73" s="49"/>
      <c r="H73" s="49" t="s">
        <v>34</v>
      </c>
      <c r="I73" s="49"/>
      <c r="J73" s="39">
        <v>10</v>
      </c>
      <c r="K73" s="36" t="s">
        <v>51</v>
      </c>
      <c r="L73" s="36"/>
      <c r="M73" s="36"/>
      <c r="N73" s="36" t="s">
        <v>34</v>
      </c>
      <c r="O73" s="36"/>
      <c r="P73" s="36" t="s">
        <v>34</v>
      </c>
      <c r="Q73" s="36">
        <v>25</v>
      </c>
      <c r="R73" s="36"/>
      <c r="S73" s="36" t="s">
        <v>34</v>
      </c>
      <c r="T73" s="36"/>
      <c r="U73" s="51" t="s">
        <v>100</v>
      </c>
      <c r="V73" s="51"/>
      <c r="W73" s="52"/>
    </row>
    <row r="74" spans="1:23" ht="42" customHeight="1" x14ac:dyDescent="0.25">
      <c r="A74" s="165">
        <f>+A73+1</f>
        <v>54</v>
      </c>
      <c r="B74" s="166">
        <v>147150</v>
      </c>
      <c r="C74" s="24"/>
      <c r="D74" s="24" t="s">
        <v>34</v>
      </c>
      <c r="E74" s="24" t="s">
        <v>39</v>
      </c>
      <c r="F74" s="24"/>
      <c r="G74" s="24">
        <f>B74-B66</f>
        <v>1700</v>
      </c>
      <c r="H74" s="24" t="s">
        <v>34</v>
      </c>
      <c r="I74" s="24"/>
      <c r="J74" s="39">
        <v>35</v>
      </c>
      <c r="K74" s="36" t="s">
        <v>51</v>
      </c>
      <c r="L74" s="36"/>
      <c r="M74" s="36"/>
      <c r="N74" s="36" t="s">
        <v>34</v>
      </c>
      <c r="O74" s="36"/>
      <c r="P74" s="36" t="s">
        <v>34</v>
      </c>
      <c r="Q74" s="36">
        <v>25</v>
      </c>
      <c r="R74" s="36"/>
      <c r="S74" s="36" t="s">
        <v>34</v>
      </c>
      <c r="T74" s="36"/>
      <c r="U74" s="23" t="s">
        <v>101</v>
      </c>
      <c r="V74" s="23"/>
    </row>
    <row r="75" spans="1:23" ht="32.450000000000003" customHeight="1" x14ac:dyDescent="0.25">
      <c r="A75" s="165">
        <f>A74+1</f>
        <v>55</v>
      </c>
      <c r="B75" s="166">
        <v>147330</v>
      </c>
      <c r="C75" s="165"/>
      <c r="D75" s="165" t="s">
        <v>34</v>
      </c>
      <c r="E75" s="165" t="s">
        <v>39</v>
      </c>
      <c r="F75" s="165"/>
      <c r="G75" s="23">
        <f>B75-B74</f>
        <v>180</v>
      </c>
      <c r="H75" s="165" t="s">
        <v>34</v>
      </c>
      <c r="I75" s="165"/>
      <c r="J75" s="39">
        <v>35</v>
      </c>
      <c r="K75" s="36" t="s">
        <v>51</v>
      </c>
      <c r="L75" s="36"/>
      <c r="M75" s="36"/>
      <c r="N75" s="36" t="s">
        <v>34</v>
      </c>
      <c r="O75" s="36"/>
      <c r="P75" s="36" t="s">
        <v>34</v>
      </c>
      <c r="Q75" s="36">
        <v>25</v>
      </c>
      <c r="R75" s="36"/>
      <c r="S75" s="36" t="s">
        <v>34</v>
      </c>
      <c r="T75" s="36"/>
      <c r="U75" s="57" t="s">
        <v>98</v>
      </c>
      <c r="V75" s="165"/>
    </row>
    <row r="76" spans="1:23" ht="23.45" customHeight="1" x14ac:dyDescent="0.25">
      <c r="A76" s="167">
        <f t="shared" si="8"/>
        <v>56</v>
      </c>
      <c r="B76" s="285">
        <v>147550</v>
      </c>
      <c r="C76" s="165" t="s">
        <v>34</v>
      </c>
      <c r="D76" s="165"/>
      <c r="E76" s="226" t="s">
        <v>77</v>
      </c>
      <c r="F76" s="23">
        <f>B76-B73</f>
        <v>750</v>
      </c>
      <c r="G76" s="23"/>
      <c r="H76" s="165" t="s">
        <v>34</v>
      </c>
      <c r="I76" s="165"/>
      <c r="J76" s="39">
        <v>5</v>
      </c>
      <c r="K76" s="36" t="s">
        <v>40</v>
      </c>
      <c r="L76" s="36"/>
      <c r="M76" s="36"/>
      <c r="N76" s="36" t="s">
        <v>34</v>
      </c>
      <c r="O76" s="36"/>
      <c r="P76" s="36" t="s">
        <v>34</v>
      </c>
      <c r="Q76" s="36">
        <v>25</v>
      </c>
      <c r="R76" s="36"/>
      <c r="S76" s="36" t="s">
        <v>34</v>
      </c>
      <c r="T76" s="23"/>
      <c r="U76" s="57" t="s">
        <v>102</v>
      </c>
      <c r="V76" s="165"/>
    </row>
    <row r="77" spans="1:23" ht="27.6" customHeight="1" x14ac:dyDescent="0.25">
      <c r="A77" s="167">
        <f t="shared" si="8"/>
        <v>57</v>
      </c>
      <c r="B77" s="286"/>
      <c r="C77" s="165"/>
      <c r="D77" s="167" t="s">
        <v>34</v>
      </c>
      <c r="E77" s="227"/>
      <c r="F77" s="177"/>
      <c r="G77" s="177">
        <f>B76-B75</f>
        <v>220</v>
      </c>
      <c r="H77" s="167" t="s">
        <v>230</v>
      </c>
      <c r="I77" s="167"/>
      <c r="J77" s="150">
        <v>7.5</v>
      </c>
      <c r="K77" s="36" t="s">
        <v>40</v>
      </c>
      <c r="L77" s="151"/>
      <c r="M77" s="151"/>
      <c r="N77" s="151" t="s">
        <v>34</v>
      </c>
      <c r="O77" s="151"/>
      <c r="P77" s="151" t="s">
        <v>34</v>
      </c>
      <c r="Q77" s="151">
        <v>15</v>
      </c>
      <c r="R77" s="151"/>
      <c r="S77" s="151" t="s">
        <v>34</v>
      </c>
      <c r="T77" s="177"/>
      <c r="U77" s="181" t="s">
        <v>231</v>
      </c>
      <c r="V77" s="165"/>
    </row>
    <row r="78" spans="1:23" ht="31.15" customHeight="1" x14ac:dyDescent="0.25">
      <c r="A78" s="167">
        <f t="shared" si="8"/>
        <v>58</v>
      </c>
      <c r="B78" s="285">
        <v>147900</v>
      </c>
      <c r="C78" s="165" t="s">
        <v>34</v>
      </c>
      <c r="D78" s="152"/>
      <c r="E78" s="226" t="s">
        <v>77</v>
      </c>
      <c r="F78" s="153">
        <f>B78-B76</f>
        <v>350</v>
      </c>
      <c r="G78" s="152"/>
      <c r="H78" s="152" t="s">
        <v>34</v>
      </c>
      <c r="I78" s="152"/>
      <c r="J78" s="152">
        <v>15</v>
      </c>
      <c r="K78" s="36" t="s">
        <v>40</v>
      </c>
      <c r="L78" s="152"/>
      <c r="M78" s="152"/>
      <c r="N78" s="152" t="s">
        <v>34</v>
      </c>
      <c r="O78" s="152"/>
      <c r="P78" s="152" t="s">
        <v>34</v>
      </c>
      <c r="Q78" s="152">
        <v>15</v>
      </c>
      <c r="R78" s="152"/>
      <c r="S78" s="152" t="s">
        <v>34</v>
      </c>
      <c r="T78" s="152"/>
      <c r="U78" s="167" t="s">
        <v>233</v>
      </c>
      <c r="V78" s="165"/>
    </row>
    <row r="79" spans="1:23" ht="26.45" customHeight="1" x14ac:dyDescent="0.25">
      <c r="A79" s="167">
        <f t="shared" si="8"/>
        <v>59</v>
      </c>
      <c r="B79" s="286"/>
      <c r="C79" s="165"/>
      <c r="D79" s="165" t="s">
        <v>34</v>
      </c>
      <c r="E79" s="227"/>
      <c r="F79" s="23"/>
      <c r="G79" s="23">
        <f>B78-B74</f>
        <v>750</v>
      </c>
      <c r="H79" s="165" t="s">
        <v>34</v>
      </c>
      <c r="I79" s="165"/>
      <c r="J79" s="39">
        <v>30</v>
      </c>
      <c r="K79" s="36" t="s">
        <v>51</v>
      </c>
      <c r="L79" s="36"/>
      <c r="M79" s="36"/>
      <c r="N79" s="36" t="s">
        <v>34</v>
      </c>
      <c r="O79" s="36"/>
      <c r="P79" s="36" t="s">
        <v>34</v>
      </c>
      <c r="Q79" s="36">
        <v>25</v>
      </c>
      <c r="R79" s="36"/>
      <c r="S79" s="36" t="s">
        <v>34</v>
      </c>
      <c r="T79" s="36"/>
      <c r="U79" s="57" t="s">
        <v>103</v>
      </c>
      <c r="V79" s="165"/>
    </row>
    <row r="80" spans="1:23" ht="38.25" x14ac:dyDescent="0.25">
      <c r="A80" s="165">
        <f>+A79+1</f>
        <v>60</v>
      </c>
      <c r="B80" s="166">
        <v>148220</v>
      </c>
      <c r="C80" s="165"/>
      <c r="D80" s="165" t="s">
        <v>34</v>
      </c>
      <c r="E80" s="165" t="s">
        <v>39</v>
      </c>
      <c r="F80" s="23"/>
      <c r="G80" s="23">
        <f>B80-B78</f>
        <v>320</v>
      </c>
      <c r="H80" s="165" t="s">
        <v>34</v>
      </c>
      <c r="I80" s="165"/>
      <c r="J80" s="39">
        <v>25</v>
      </c>
      <c r="K80" s="36" t="s">
        <v>51</v>
      </c>
      <c r="L80" s="36"/>
      <c r="M80" s="36"/>
      <c r="N80" s="36" t="s">
        <v>34</v>
      </c>
      <c r="O80" s="36"/>
      <c r="P80" s="36" t="s">
        <v>34</v>
      </c>
      <c r="Q80" s="36">
        <v>25</v>
      </c>
      <c r="R80" s="36"/>
      <c r="S80" s="36" t="s">
        <v>34</v>
      </c>
      <c r="T80" s="39" t="s">
        <v>37</v>
      </c>
      <c r="U80" s="165" t="s">
        <v>229</v>
      </c>
      <c r="V80" s="165"/>
    </row>
    <row r="81" spans="1:26" ht="30.6" customHeight="1" x14ac:dyDescent="0.25">
      <c r="A81" s="165">
        <f t="shared" si="8"/>
        <v>61</v>
      </c>
      <c r="B81" s="166">
        <v>148580</v>
      </c>
      <c r="C81" s="165" t="s">
        <v>34</v>
      </c>
      <c r="D81" s="165"/>
      <c r="E81" s="165" t="s">
        <v>39</v>
      </c>
      <c r="F81" s="23">
        <f>B81-B78</f>
        <v>680</v>
      </c>
      <c r="G81" s="23"/>
      <c r="H81" s="165" t="s">
        <v>34</v>
      </c>
      <c r="I81" s="165"/>
      <c r="J81" s="39">
        <v>10</v>
      </c>
      <c r="K81" s="36" t="s">
        <v>51</v>
      </c>
      <c r="L81" s="36"/>
      <c r="M81" s="36"/>
      <c r="N81" s="36" t="s">
        <v>34</v>
      </c>
      <c r="O81" s="36"/>
      <c r="P81" s="36" t="s">
        <v>34</v>
      </c>
      <c r="Q81" s="36">
        <v>25</v>
      </c>
      <c r="R81" s="36"/>
      <c r="S81" s="36" t="s">
        <v>34</v>
      </c>
      <c r="T81" s="23"/>
      <c r="U81" s="165" t="s">
        <v>282</v>
      </c>
      <c r="V81" s="165"/>
    </row>
    <row r="82" spans="1:26" ht="38.25" x14ac:dyDescent="0.25">
      <c r="A82" s="165">
        <f>A81+1</f>
        <v>62</v>
      </c>
      <c r="B82" s="166">
        <v>148700</v>
      </c>
      <c r="C82" s="24" t="s">
        <v>34</v>
      </c>
      <c r="D82" s="24"/>
      <c r="E82" s="24" t="s">
        <v>39</v>
      </c>
      <c r="F82" s="24">
        <f>B82-B81</f>
        <v>120</v>
      </c>
      <c r="G82" s="24"/>
      <c r="H82" s="24"/>
      <c r="I82" s="24" t="s">
        <v>34</v>
      </c>
      <c r="J82" s="39">
        <v>5</v>
      </c>
      <c r="K82" s="36" t="s">
        <v>40</v>
      </c>
      <c r="L82" s="36"/>
      <c r="M82" s="36"/>
      <c r="N82" s="36" t="s">
        <v>34</v>
      </c>
      <c r="O82" s="36"/>
      <c r="P82" s="36" t="s">
        <v>34</v>
      </c>
      <c r="Q82" s="36"/>
      <c r="R82" s="36"/>
      <c r="S82" s="36" t="s">
        <v>34</v>
      </c>
      <c r="T82" s="39" t="s">
        <v>37</v>
      </c>
      <c r="U82" s="23" t="s">
        <v>228</v>
      </c>
      <c r="V82" s="23"/>
    </row>
    <row r="83" spans="1:26" ht="52.9" customHeight="1" x14ac:dyDescent="0.25">
      <c r="A83" s="165">
        <f t="shared" si="8"/>
        <v>63</v>
      </c>
      <c r="B83" s="166">
        <v>148930</v>
      </c>
      <c r="C83" s="24"/>
      <c r="D83" s="24" t="s">
        <v>34</v>
      </c>
      <c r="E83" s="24" t="s">
        <v>39</v>
      </c>
      <c r="F83" s="24"/>
      <c r="G83" s="23">
        <f>B83-B80</f>
        <v>710</v>
      </c>
      <c r="H83" s="24"/>
      <c r="I83" s="24" t="s">
        <v>34</v>
      </c>
      <c r="J83" s="39"/>
      <c r="K83" s="36"/>
      <c r="L83" s="36"/>
      <c r="M83" s="36"/>
      <c r="N83" s="36"/>
      <c r="O83" s="36"/>
      <c r="P83" s="36"/>
      <c r="Q83" s="36"/>
      <c r="R83" s="36"/>
      <c r="S83" s="36"/>
      <c r="T83" s="36"/>
      <c r="U83" s="23" t="s">
        <v>107</v>
      </c>
      <c r="V83" s="23"/>
    </row>
    <row r="84" spans="1:26" ht="52.15" customHeight="1" x14ac:dyDescent="0.25">
      <c r="A84" s="165">
        <f t="shared" si="8"/>
        <v>64</v>
      </c>
      <c r="B84" s="166">
        <v>149280</v>
      </c>
      <c r="C84" s="24"/>
      <c r="D84" s="24" t="s">
        <v>34</v>
      </c>
      <c r="E84" s="24" t="s">
        <v>39</v>
      </c>
      <c r="F84" s="24"/>
      <c r="G84" s="23">
        <f>B84-B80</f>
        <v>1060</v>
      </c>
      <c r="H84" s="24"/>
      <c r="I84" s="24" t="s">
        <v>34</v>
      </c>
      <c r="J84" s="39"/>
      <c r="K84" s="36"/>
      <c r="L84" s="36"/>
      <c r="M84" s="36"/>
      <c r="N84" s="36"/>
      <c r="O84" s="36"/>
      <c r="P84" s="36"/>
      <c r="Q84" s="36"/>
      <c r="R84" s="36"/>
      <c r="S84" s="36"/>
      <c r="T84" s="36"/>
      <c r="U84" s="23" t="s">
        <v>108</v>
      </c>
      <c r="V84" s="23"/>
    </row>
    <row r="85" spans="1:26" s="53" customFormat="1" ht="23.45" customHeight="1" x14ac:dyDescent="0.25">
      <c r="A85" s="208"/>
      <c r="B85" s="209" t="s">
        <v>46</v>
      </c>
      <c r="C85" s="202">
        <f>COUNTA(C63:C84)</f>
        <v>12</v>
      </c>
      <c r="D85" s="202">
        <f t="shared" ref="D85:I85" si="9">COUNTA(D63:D84)</f>
        <v>10</v>
      </c>
      <c r="E85" s="202">
        <f t="shared" si="9"/>
        <v>19</v>
      </c>
      <c r="F85" s="202">
        <f t="shared" si="9"/>
        <v>11</v>
      </c>
      <c r="G85" s="202">
        <f t="shared" si="9"/>
        <v>10</v>
      </c>
      <c r="H85" s="202">
        <f t="shared" si="9"/>
        <v>13</v>
      </c>
      <c r="I85" s="202">
        <f t="shared" si="9"/>
        <v>9</v>
      </c>
      <c r="J85" s="202"/>
      <c r="K85" s="202"/>
      <c r="L85" s="202"/>
      <c r="M85" s="202"/>
      <c r="N85" s="202"/>
      <c r="O85" s="202"/>
      <c r="P85" s="202"/>
      <c r="Q85" s="202"/>
      <c r="R85" s="202"/>
      <c r="S85" s="202"/>
      <c r="T85" s="202"/>
      <c r="U85" s="202"/>
      <c r="V85" s="202"/>
      <c r="W85" s="52"/>
    </row>
    <row r="86" spans="1:26" ht="31.5" customHeight="1" x14ac:dyDescent="0.25">
      <c r="A86" s="284" t="s">
        <v>278</v>
      </c>
      <c r="B86" s="284"/>
      <c r="C86" s="284"/>
      <c r="D86" s="284"/>
      <c r="E86" s="284"/>
      <c r="F86" s="284"/>
      <c r="G86" s="284"/>
      <c r="H86" s="284"/>
      <c r="I86" s="284"/>
      <c r="J86" s="284"/>
      <c r="K86" s="284"/>
      <c r="L86" s="284"/>
      <c r="M86" s="284"/>
      <c r="N86" s="284"/>
      <c r="O86" s="284"/>
      <c r="P86" s="284"/>
      <c r="Q86" s="284"/>
      <c r="R86" s="284"/>
      <c r="S86" s="284"/>
      <c r="T86" s="284"/>
      <c r="U86" s="284"/>
      <c r="V86" s="210"/>
    </row>
    <row r="87" spans="1:26" ht="45" customHeight="1" x14ac:dyDescent="0.25">
      <c r="A87" s="165">
        <f>+A84+1</f>
        <v>65</v>
      </c>
      <c r="B87" s="166">
        <v>149600</v>
      </c>
      <c r="C87" s="165" t="s">
        <v>34</v>
      </c>
      <c r="D87" s="165"/>
      <c r="E87" s="165" t="s">
        <v>39</v>
      </c>
      <c r="F87" s="23"/>
      <c r="G87" s="23"/>
      <c r="H87" s="165" t="s">
        <v>34</v>
      </c>
      <c r="I87" s="165"/>
      <c r="J87" s="39">
        <v>15</v>
      </c>
      <c r="K87" s="36" t="s">
        <v>40</v>
      </c>
      <c r="L87" s="36"/>
      <c r="M87" s="36"/>
      <c r="N87" s="36" t="s">
        <v>34</v>
      </c>
      <c r="O87" s="36"/>
      <c r="P87" s="36" t="s">
        <v>34</v>
      </c>
      <c r="Q87" s="36">
        <v>25</v>
      </c>
      <c r="R87" s="36"/>
      <c r="S87" s="36" t="s">
        <v>34</v>
      </c>
      <c r="T87" s="23"/>
      <c r="U87" s="165" t="s">
        <v>109</v>
      </c>
      <c r="V87" s="165"/>
    </row>
    <row r="88" spans="1:26" ht="124.9" customHeight="1" x14ac:dyDescent="0.25">
      <c r="A88" s="165">
        <f t="shared" si="8"/>
        <v>66</v>
      </c>
      <c r="B88" s="166">
        <v>149940</v>
      </c>
      <c r="C88" s="165"/>
      <c r="D88" s="165" t="s">
        <v>34</v>
      </c>
      <c r="E88" s="165" t="s">
        <v>39</v>
      </c>
      <c r="F88" s="165"/>
      <c r="G88" s="23"/>
      <c r="H88" s="165"/>
      <c r="I88" s="165" t="s">
        <v>34</v>
      </c>
      <c r="J88" s="165"/>
      <c r="K88" s="56"/>
      <c r="L88" s="56"/>
      <c r="M88" s="56"/>
      <c r="N88" s="56"/>
      <c r="O88" s="56"/>
      <c r="P88" s="56"/>
      <c r="Q88" s="56"/>
      <c r="R88" s="56"/>
      <c r="S88" s="56"/>
      <c r="T88" s="165" t="s">
        <v>110</v>
      </c>
      <c r="U88" s="165" t="s">
        <v>111</v>
      </c>
      <c r="V88" s="165"/>
    </row>
    <row r="89" spans="1:26" s="53" customFormat="1" ht="49.9" customHeight="1" x14ac:dyDescent="0.25">
      <c r="A89" s="57">
        <f t="shared" si="8"/>
        <v>67</v>
      </c>
      <c r="B89" s="48">
        <v>150090</v>
      </c>
      <c r="C89" s="57"/>
      <c r="D89" s="57" t="s">
        <v>34</v>
      </c>
      <c r="E89" s="57" t="s">
        <v>39</v>
      </c>
      <c r="F89" s="51"/>
      <c r="G89" s="51">
        <f>B89-B88</f>
        <v>150</v>
      </c>
      <c r="H89" s="57" t="s">
        <v>34</v>
      </c>
      <c r="I89" s="57"/>
      <c r="J89" s="57">
        <v>5.5</v>
      </c>
      <c r="K89" s="58" t="s">
        <v>40</v>
      </c>
      <c r="L89" s="58"/>
      <c r="M89" s="58"/>
      <c r="N89" s="58"/>
      <c r="O89" s="58"/>
      <c r="P89" s="58"/>
      <c r="Q89" s="58"/>
      <c r="R89" s="58"/>
      <c r="S89" s="58"/>
      <c r="T89" s="51"/>
      <c r="U89" s="57" t="s">
        <v>112</v>
      </c>
      <c r="V89" s="57"/>
      <c r="W89" s="52"/>
    </row>
    <row r="90" spans="1:26" s="59" customFormat="1" ht="45" customHeight="1" x14ac:dyDescent="0.25">
      <c r="A90" s="165">
        <f>A89+1</f>
        <v>68</v>
      </c>
      <c r="B90" s="166">
        <v>150750</v>
      </c>
      <c r="C90" s="165" t="s">
        <v>34</v>
      </c>
      <c r="D90" s="165"/>
      <c r="E90" s="165" t="s">
        <v>39</v>
      </c>
      <c r="F90" s="23">
        <f>B90-B87</f>
        <v>1150</v>
      </c>
      <c r="G90" s="23"/>
      <c r="H90" s="165" t="s">
        <v>34</v>
      </c>
      <c r="I90" s="165"/>
      <c r="J90" s="39">
        <v>15</v>
      </c>
      <c r="K90" s="36" t="s">
        <v>42</v>
      </c>
      <c r="L90" s="36"/>
      <c r="M90" s="36"/>
      <c r="N90" s="36" t="s">
        <v>34</v>
      </c>
      <c r="O90" s="36"/>
      <c r="P90" s="36" t="s">
        <v>34</v>
      </c>
      <c r="Q90" s="36">
        <v>15</v>
      </c>
      <c r="R90" s="36"/>
      <c r="S90" s="36" t="s">
        <v>34</v>
      </c>
      <c r="T90" s="23" t="s">
        <v>37</v>
      </c>
      <c r="U90" s="165" t="s">
        <v>114</v>
      </c>
      <c r="V90" s="165"/>
      <c r="W90" s="7"/>
    </row>
    <row r="91" spans="1:26" s="61" customFormat="1" ht="30" customHeight="1" x14ac:dyDescent="0.25">
      <c r="A91" s="165">
        <f>A90+1</f>
        <v>69</v>
      </c>
      <c r="B91" s="166">
        <v>151660</v>
      </c>
      <c r="C91" s="165"/>
      <c r="D91" s="165" t="s">
        <v>34</v>
      </c>
      <c r="E91" s="165" t="s">
        <v>39</v>
      </c>
      <c r="F91" s="23">
        <f>B91-B89</f>
        <v>1570</v>
      </c>
      <c r="G91" s="23"/>
      <c r="H91" s="165" t="s">
        <v>34</v>
      </c>
      <c r="I91" s="165"/>
      <c r="J91" s="39" t="s">
        <v>115</v>
      </c>
      <c r="K91" s="36" t="s">
        <v>42</v>
      </c>
      <c r="L91" s="36"/>
      <c r="M91" s="36"/>
      <c r="N91" s="36" t="s">
        <v>34</v>
      </c>
      <c r="O91" s="36"/>
      <c r="P91" s="30" t="s">
        <v>34</v>
      </c>
      <c r="Q91" s="35">
        <v>15</v>
      </c>
      <c r="R91" s="36"/>
      <c r="S91" s="30" t="s">
        <v>34</v>
      </c>
      <c r="T91" s="29"/>
      <c r="U91" s="165" t="s">
        <v>116</v>
      </c>
      <c r="V91" s="165"/>
      <c r="W91" s="7"/>
      <c r="X91" s="60"/>
      <c r="Y91" s="60"/>
      <c r="Z91" s="60"/>
    </row>
    <row r="92" spans="1:26" ht="25.15" customHeight="1" x14ac:dyDescent="0.25">
      <c r="A92" s="165">
        <f t="shared" ref="A92:A93" si="10">A91+1</f>
        <v>70</v>
      </c>
      <c r="B92" s="166">
        <v>152350</v>
      </c>
      <c r="C92" s="165" t="s">
        <v>34</v>
      </c>
      <c r="D92" s="165"/>
      <c r="E92" s="165" t="s">
        <v>39</v>
      </c>
      <c r="F92" s="23">
        <f>B92-B90</f>
        <v>1600</v>
      </c>
      <c r="G92" s="23"/>
      <c r="H92" s="165" t="s">
        <v>34</v>
      </c>
      <c r="I92" s="165"/>
      <c r="J92" s="39">
        <v>3</v>
      </c>
      <c r="K92" s="36" t="s">
        <v>40</v>
      </c>
      <c r="L92" s="36"/>
      <c r="M92" s="36"/>
      <c r="N92" s="36" t="s">
        <v>34</v>
      </c>
      <c r="O92" s="36"/>
      <c r="P92" s="36" t="s">
        <v>34</v>
      </c>
      <c r="Q92" s="36">
        <v>15</v>
      </c>
      <c r="R92" s="36"/>
      <c r="S92" s="36" t="s">
        <v>34</v>
      </c>
      <c r="T92" s="36"/>
      <c r="U92" s="165" t="s">
        <v>117</v>
      </c>
      <c r="V92" s="165"/>
    </row>
    <row r="93" spans="1:26" ht="28.15" customHeight="1" x14ac:dyDescent="0.25">
      <c r="A93" s="165">
        <f t="shared" si="10"/>
        <v>71</v>
      </c>
      <c r="B93" s="166">
        <v>152500</v>
      </c>
      <c r="C93" s="165"/>
      <c r="D93" s="165" t="s">
        <v>34</v>
      </c>
      <c r="E93" s="165" t="s">
        <v>39</v>
      </c>
      <c r="F93" s="23"/>
      <c r="G93" s="23">
        <f>B93-B88</f>
        <v>2560</v>
      </c>
      <c r="H93" s="165" t="s">
        <v>34</v>
      </c>
      <c r="I93" s="165"/>
      <c r="J93" s="39">
        <v>100</v>
      </c>
      <c r="K93" s="36" t="s">
        <v>40</v>
      </c>
      <c r="L93" s="36"/>
      <c r="M93" s="36"/>
      <c r="N93" s="36" t="s">
        <v>34</v>
      </c>
      <c r="O93" s="36"/>
      <c r="P93" s="36" t="s">
        <v>34</v>
      </c>
      <c r="Q93" s="36">
        <v>25</v>
      </c>
      <c r="R93" s="36"/>
      <c r="S93" s="36" t="s">
        <v>34</v>
      </c>
      <c r="T93" s="36"/>
      <c r="U93" s="165" t="s">
        <v>118</v>
      </c>
      <c r="V93" s="165"/>
    </row>
    <row r="94" spans="1:26" ht="25.9" customHeight="1" x14ac:dyDescent="0.25">
      <c r="A94" s="165"/>
      <c r="B94" s="166" t="s">
        <v>46</v>
      </c>
      <c r="C94" s="171">
        <f>COUNTA(C87:C93)</f>
        <v>3</v>
      </c>
      <c r="D94" s="171">
        <f t="shared" ref="D94:I94" si="11">COUNTA(D87:D93)</f>
        <v>4</v>
      </c>
      <c r="E94" s="171">
        <f t="shared" si="11"/>
        <v>7</v>
      </c>
      <c r="F94" s="171">
        <f t="shared" si="11"/>
        <v>3</v>
      </c>
      <c r="G94" s="171">
        <f t="shared" si="11"/>
        <v>2</v>
      </c>
      <c r="H94" s="171">
        <f t="shared" si="11"/>
        <v>6</v>
      </c>
      <c r="I94" s="171">
        <f t="shared" si="11"/>
        <v>1</v>
      </c>
      <c r="J94" s="171"/>
      <c r="K94" s="171"/>
      <c r="L94" s="171"/>
      <c r="M94" s="171"/>
      <c r="N94" s="171"/>
      <c r="O94" s="171"/>
      <c r="P94" s="171"/>
      <c r="Q94" s="171"/>
      <c r="R94" s="171"/>
      <c r="S94" s="171"/>
      <c r="T94" s="171"/>
      <c r="U94" s="171"/>
      <c r="V94" s="165"/>
    </row>
    <row r="95" spans="1:26" s="64" customFormat="1" ht="26.45" customHeight="1" x14ac:dyDescent="0.25">
      <c r="A95" s="164" t="s">
        <v>269</v>
      </c>
      <c r="B95" s="163"/>
      <c r="C95" s="171"/>
      <c r="D95" s="171"/>
      <c r="E95" s="171"/>
      <c r="F95" s="62"/>
      <c r="G95" s="23"/>
      <c r="H95" s="171"/>
      <c r="I95" s="171"/>
      <c r="J95" s="39"/>
      <c r="K95" s="36"/>
      <c r="L95" s="36"/>
      <c r="M95" s="36"/>
      <c r="N95" s="36" t="s">
        <v>34</v>
      </c>
      <c r="O95" s="36"/>
      <c r="P95" s="36" t="s">
        <v>34</v>
      </c>
      <c r="Q95" s="36">
        <v>20</v>
      </c>
      <c r="R95" s="36"/>
      <c r="S95" s="36" t="s">
        <v>34</v>
      </c>
      <c r="T95" s="36"/>
      <c r="U95" s="171"/>
      <c r="V95" s="171"/>
      <c r="W95" s="63"/>
    </row>
    <row r="96" spans="1:26" s="64" customFormat="1" ht="25.15" customHeight="1" x14ac:dyDescent="0.25">
      <c r="A96" s="218" t="s">
        <v>279</v>
      </c>
      <c r="B96" s="218"/>
      <c r="C96" s="218"/>
      <c r="D96" s="218"/>
      <c r="E96" s="218"/>
      <c r="F96" s="218"/>
      <c r="G96" s="218"/>
      <c r="H96" s="218"/>
      <c r="I96" s="218"/>
      <c r="J96" s="218"/>
      <c r="K96" s="218"/>
      <c r="L96" s="218"/>
      <c r="M96" s="218"/>
      <c r="N96" s="218"/>
      <c r="O96" s="218"/>
      <c r="P96" s="218"/>
      <c r="Q96" s="218"/>
      <c r="R96" s="218"/>
      <c r="S96" s="218"/>
      <c r="T96" s="218"/>
      <c r="U96" s="218"/>
      <c r="V96" s="20"/>
      <c r="W96" s="63"/>
    </row>
    <row r="97" spans="1:26" ht="25.5" x14ac:dyDescent="0.25">
      <c r="A97" s="165">
        <f>A93+1</f>
        <v>72</v>
      </c>
      <c r="B97" s="166">
        <v>154700</v>
      </c>
      <c r="C97" s="165"/>
      <c r="D97" s="165" t="s">
        <v>34</v>
      </c>
      <c r="E97" s="165" t="s">
        <v>39</v>
      </c>
      <c r="F97" s="23"/>
      <c r="G97" s="23"/>
      <c r="H97" s="165"/>
      <c r="I97" s="165" t="s">
        <v>34</v>
      </c>
      <c r="J97" s="39"/>
      <c r="K97" s="36"/>
      <c r="L97" s="36"/>
      <c r="M97" s="36"/>
      <c r="N97" s="36"/>
      <c r="O97" s="36"/>
      <c r="P97" s="36"/>
      <c r="Q97" s="36"/>
      <c r="R97" s="36"/>
      <c r="S97" s="36"/>
      <c r="T97" s="36"/>
      <c r="U97" s="165" t="s">
        <v>121</v>
      </c>
      <c r="V97" s="165"/>
      <c r="W97" s="65">
        <v>3978300</v>
      </c>
      <c r="X97" s="66">
        <f>+W97*1.25</f>
        <v>4972875</v>
      </c>
    </row>
    <row r="98" spans="1:26" ht="25.5" x14ac:dyDescent="0.25">
      <c r="A98" s="165">
        <f>+A97+1</f>
        <v>73</v>
      </c>
      <c r="B98" s="166">
        <v>155950</v>
      </c>
      <c r="C98" s="165"/>
      <c r="D98" s="165" t="s">
        <v>34</v>
      </c>
      <c r="E98" s="165" t="s">
        <v>39</v>
      </c>
      <c r="F98" s="23"/>
      <c r="G98" s="23">
        <f>B98-B97</f>
        <v>1250</v>
      </c>
      <c r="H98" s="165" t="s">
        <v>34</v>
      </c>
      <c r="I98" s="165"/>
      <c r="J98" s="39">
        <v>10</v>
      </c>
      <c r="K98" s="36" t="s">
        <v>51</v>
      </c>
      <c r="L98" s="36"/>
      <c r="M98" s="36"/>
      <c r="N98" s="36" t="s">
        <v>34</v>
      </c>
      <c r="O98" s="36"/>
      <c r="P98" s="36" t="s">
        <v>34</v>
      </c>
      <c r="Q98" s="36">
        <v>20</v>
      </c>
      <c r="R98" s="36"/>
      <c r="S98" s="36" t="s">
        <v>34</v>
      </c>
      <c r="T98" s="36"/>
      <c r="U98" s="165" t="s">
        <v>122</v>
      </c>
      <c r="V98" s="165"/>
      <c r="X98" s="1" t="s">
        <v>123</v>
      </c>
    </row>
    <row r="99" spans="1:26" ht="25.5" x14ac:dyDescent="0.25">
      <c r="A99" s="165">
        <f>+A98+1</f>
        <v>74</v>
      </c>
      <c r="B99" s="175">
        <v>157000</v>
      </c>
      <c r="C99" s="165" t="s">
        <v>34</v>
      </c>
      <c r="D99" s="165"/>
      <c r="E99" s="165" t="s">
        <v>39</v>
      </c>
      <c r="F99" s="23"/>
      <c r="G99" s="23"/>
      <c r="H99" s="165" t="s">
        <v>34</v>
      </c>
      <c r="I99" s="165"/>
      <c r="J99" s="39" t="s">
        <v>124</v>
      </c>
      <c r="K99" s="36" t="s">
        <v>40</v>
      </c>
      <c r="L99" s="36"/>
      <c r="M99" s="36"/>
      <c r="N99" s="36" t="s">
        <v>34</v>
      </c>
      <c r="O99" s="36"/>
      <c r="P99" s="36" t="s">
        <v>34</v>
      </c>
      <c r="Q99" s="36">
        <v>20</v>
      </c>
      <c r="R99" s="36"/>
      <c r="S99" s="36" t="s">
        <v>34</v>
      </c>
      <c r="T99" s="36"/>
      <c r="U99" s="165" t="s">
        <v>125</v>
      </c>
      <c r="V99" s="165"/>
    </row>
    <row r="100" spans="1:26" ht="39" customHeight="1" x14ac:dyDescent="0.25">
      <c r="A100" s="168">
        <f>+A99+1</f>
        <v>75</v>
      </c>
      <c r="B100" s="176">
        <v>157500</v>
      </c>
      <c r="C100" s="165"/>
      <c r="D100" s="165" t="s">
        <v>34</v>
      </c>
      <c r="E100" s="165" t="s">
        <v>39</v>
      </c>
      <c r="F100" s="23"/>
      <c r="G100" s="23">
        <f>B100-B98</f>
        <v>1550</v>
      </c>
      <c r="H100" s="165" t="s">
        <v>34</v>
      </c>
      <c r="I100" s="165"/>
      <c r="J100" s="39" t="s">
        <v>123</v>
      </c>
      <c r="K100" s="36" t="s">
        <v>40</v>
      </c>
      <c r="L100" s="36"/>
      <c r="M100" s="36"/>
      <c r="N100" s="36" t="s">
        <v>34</v>
      </c>
      <c r="O100" s="36"/>
      <c r="P100" s="36" t="s">
        <v>34</v>
      </c>
      <c r="Q100" s="36">
        <v>20</v>
      </c>
      <c r="R100" s="36"/>
      <c r="S100" s="36" t="s">
        <v>34</v>
      </c>
      <c r="T100" s="29" t="s">
        <v>37</v>
      </c>
      <c r="U100" s="165" t="s">
        <v>126</v>
      </c>
      <c r="V100" s="165"/>
    </row>
    <row r="101" spans="1:26" s="7" customFormat="1" ht="47.45" customHeight="1" x14ac:dyDescent="0.25">
      <c r="A101" s="183">
        <f>A100+1</f>
        <v>76</v>
      </c>
      <c r="B101" s="184">
        <v>159000</v>
      </c>
      <c r="C101" s="183" t="s">
        <v>34</v>
      </c>
      <c r="D101" s="183"/>
      <c r="E101" s="183" t="s">
        <v>39</v>
      </c>
      <c r="F101" s="185">
        <f>B101-B99</f>
        <v>2000</v>
      </c>
      <c r="G101" s="185"/>
      <c r="H101" s="183" t="s">
        <v>34</v>
      </c>
      <c r="I101" s="183"/>
      <c r="J101" s="80">
        <v>4</v>
      </c>
      <c r="K101" s="81" t="s">
        <v>42</v>
      </c>
      <c r="L101" s="81"/>
      <c r="M101" s="81"/>
      <c r="N101" s="81" t="s">
        <v>34</v>
      </c>
      <c r="O101" s="81"/>
      <c r="P101" s="194" t="s">
        <v>34</v>
      </c>
      <c r="Q101" s="193"/>
      <c r="R101" s="81"/>
      <c r="S101" s="194" t="s">
        <v>34</v>
      </c>
      <c r="T101" s="195" t="s">
        <v>37</v>
      </c>
      <c r="U101" s="183" t="s">
        <v>127</v>
      </c>
      <c r="V101" s="183"/>
      <c r="X101" s="1"/>
      <c r="Y101" s="1"/>
      <c r="Z101" s="1"/>
    </row>
    <row r="102" spans="1:26" ht="37.9" customHeight="1" x14ac:dyDescent="0.25">
      <c r="A102" s="187">
        <f>A101+1</f>
        <v>77</v>
      </c>
      <c r="B102" s="188">
        <v>160150</v>
      </c>
      <c r="C102" s="187"/>
      <c r="D102" s="187" t="s">
        <v>34</v>
      </c>
      <c r="E102" s="187" t="s">
        <v>39</v>
      </c>
      <c r="F102" s="190"/>
      <c r="G102" s="190">
        <f>B102-B100</f>
        <v>2650</v>
      </c>
      <c r="H102" s="187" t="s">
        <v>34</v>
      </c>
      <c r="I102" s="187"/>
      <c r="J102" s="196">
        <v>20</v>
      </c>
      <c r="K102" s="197" t="s">
        <v>40</v>
      </c>
      <c r="L102" s="197"/>
      <c r="M102" s="197"/>
      <c r="N102" s="197" t="s">
        <v>34</v>
      </c>
      <c r="O102" s="197"/>
      <c r="P102" s="197" t="s">
        <v>34</v>
      </c>
      <c r="Q102" s="197">
        <v>20</v>
      </c>
      <c r="R102" s="197"/>
      <c r="S102" s="197" t="s">
        <v>34</v>
      </c>
      <c r="T102" s="196" t="s">
        <v>37</v>
      </c>
      <c r="U102" s="187" t="s">
        <v>128</v>
      </c>
      <c r="V102" s="187"/>
    </row>
    <row r="103" spans="1:26" ht="43.15" customHeight="1" x14ac:dyDescent="0.25">
      <c r="A103" s="165">
        <f t="shared" ref="A103" si="12">+A102+1</f>
        <v>78</v>
      </c>
      <c r="B103" s="166">
        <v>161210</v>
      </c>
      <c r="C103" s="165" t="s">
        <v>34</v>
      </c>
      <c r="D103" s="165"/>
      <c r="E103" s="165" t="s">
        <v>39</v>
      </c>
      <c r="F103" s="23">
        <f>B103-B101</f>
        <v>2210</v>
      </c>
      <c r="G103" s="23"/>
      <c r="H103" s="165"/>
      <c r="I103" s="165" t="s">
        <v>34</v>
      </c>
      <c r="J103" s="39"/>
      <c r="K103" s="36"/>
      <c r="L103" s="36"/>
      <c r="M103" s="36"/>
      <c r="N103" s="36"/>
      <c r="O103" s="36"/>
      <c r="P103" s="36"/>
      <c r="Q103" s="36"/>
      <c r="R103" s="36"/>
      <c r="S103" s="36"/>
      <c r="T103" s="39" t="s">
        <v>37</v>
      </c>
      <c r="U103" s="165" t="s">
        <v>129</v>
      </c>
      <c r="V103" s="165"/>
    </row>
    <row r="104" spans="1:26" ht="44.45" customHeight="1" x14ac:dyDescent="0.25">
      <c r="A104" s="165">
        <f>+A103+1</f>
        <v>79</v>
      </c>
      <c r="B104" s="166">
        <v>161650</v>
      </c>
      <c r="C104" s="165"/>
      <c r="D104" s="165" t="s">
        <v>34</v>
      </c>
      <c r="E104" s="165" t="s">
        <v>39</v>
      </c>
      <c r="F104" s="23"/>
      <c r="G104" s="23">
        <f>+B104-B102</f>
        <v>1500</v>
      </c>
      <c r="H104" s="165" t="s">
        <v>34</v>
      </c>
      <c r="I104" s="165"/>
      <c r="J104" s="39">
        <v>15</v>
      </c>
      <c r="K104" s="36" t="s">
        <v>40</v>
      </c>
      <c r="L104" s="36"/>
      <c r="M104" s="36"/>
      <c r="N104" s="36" t="s">
        <v>34</v>
      </c>
      <c r="O104" s="36"/>
      <c r="P104" s="36" t="s">
        <v>34</v>
      </c>
      <c r="Q104" s="36">
        <v>20</v>
      </c>
      <c r="R104" s="36"/>
      <c r="S104" s="36" t="s">
        <v>34</v>
      </c>
      <c r="T104" s="39" t="s">
        <v>37</v>
      </c>
      <c r="U104" s="165" t="s">
        <v>130</v>
      </c>
      <c r="V104" s="165"/>
    </row>
    <row r="105" spans="1:26" ht="47.45" customHeight="1" x14ac:dyDescent="0.25">
      <c r="A105" s="165">
        <f>A104+1</f>
        <v>80</v>
      </c>
      <c r="B105" s="96">
        <v>161850</v>
      </c>
      <c r="C105" s="158"/>
      <c r="D105" s="158" t="s">
        <v>34</v>
      </c>
      <c r="E105" s="165" t="s">
        <v>39</v>
      </c>
      <c r="F105" s="97"/>
      <c r="G105" s="97"/>
      <c r="H105" s="158" t="s">
        <v>34</v>
      </c>
      <c r="I105" s="158"/>
      <c r="J105" s="39">
        <v>5</v>
      </c>
      <c r="K105" s="36" t="s">
        <v>42</v>
      </c>
      <c r="L105" s="36"/>
      <c r="M105" s="36"/>
      <c r="N105" s="36" t="s">
        <v>34</v>
      </c>
      <c r="O105" s="36"/>
      <c r="P105" s="30" t="s">
        <v>34</v>
      </c>
      <c r="Q105" s="35">
        <v>30</v>
      </c>
      <c r="R105" s="36"/>
      <c r="S105" s="30" t="s">
        <v>34</v>
      </c>
      <c r="T105" s="39" t="s">
        <v>37</v>
      </c>
      <c r="U105" s="165" t="s">
        <v>198</v>
      </c>
      <c r="V105" s="165"/>
    </row>
    <row r="106" spans="1:26" s="7" customFormat="1" ht="46.9" customHeight="1" x14ac:dyDescent="0.25">
      <c r="A106" s="165">
        <f>A105+1</f>
        <v>81</v>
      </c>
      <c r="B106" s="166">
        <v>162210</v>
      </c>
      <c r="C106" s="165" t="s">
        <v>34</v>
      </c>
      <c r="D106" s="165"/>
      <c r="E106" s="165" t="s">
        <v>39</v>
      </c>
      <c r="F106" s="23">
        <f>B106-B103</f>
        <v>1000</v>
      </c>
      <c r="G106" s="23"/>
      <c r="H106" s="165" t="s">
        <v>34</v>
      </c>
      <c r="I106" s="165"/>
      <c r="J106" s="39">
        <v>15</v>
      </c>
      <c r="K106" s="36" t="s">
        <v>40</v>
      </c>
      <c r="L106" s="36"/>
      <c r="M106" s="36"/>
      <c r="N106" s="36" t="s">
        <v>34</v>
      </c>
      <c r="O106" s="36"/>
      <c r="P106" s="36" t="s">
        <v>34</v>
      </c>
      <c r="Q106" s="36">
        <v>20</v>
      </c>
      <c r="R106" s="36"/>
      <c r="S106" s="36" t="s">
        <v>34</v>
      </c>
      <c r="T106" s="39" t="s">
        <v>37</v>
      </c>
      <c r="U106" s="165" t="s">
        <v>131</v>
      </c>
      <c r="V106" s="165"/>
      <c r="X106" s="1"/>
    </row>
    <row r="107" spans="1:26" s="7" customFormat="1" ht="38.25" x14ac:dyDescent="0.25">
      <c r="A107" s="165">
        <f>+A106+1</f>
        <v>82</v>
      </c>
      <c r="B107" s="166">
        <v>163930</v>
      </c>
      <c r="C107" s="165"/>
      <c r="D107" s="165" t="s">
        <v>34</v>
      </c>
      <c r="E107" s="165" t="s">
        <v>39</v>
      </c>
      <c r="F107" s="23"/>
      <c r="G107" s="23">
        <f>B107-B104</f>
        <v>2280</v>
      </c>
      <c r="H107" s="165" t="s">
        <v>34</v>
      </c>
      <c r="I107" s="165"/>
      <c r="J107" s="39">
        <v>7.5</v>
      </c>
      <c r="K107" s="36" t="s">
        <v>40</v>
      </c>
      <c r="L107" s="36"/>
      <c r="M107" s="36"/>
      <c r="N107" s="36" t="s">
        <v>34</v>
      </c>
      <c r="O107" s="36"/>
      <c r="P107" s="36" t="s">
        <v>34</v>
      </c>
      <c r="Q107" s="36">
        <v>20</v>
      </c>
      <c r="R107" s="36"/>
      <c r="S107" s="36" t="s">
        <v>34</v>
      </c>
      <c r="T107" s="39" t="s">
        <v>37</v>
      </c>
      <c r="U107" s="165" t="s">
        <v>132</v>
      </c>
      <c r="V107" s="165"/>
      <c r="X107" s="1"/>
    </row>
    <row r="108" spans="1:26" s="7" customFormat="1" ht="38.25" x14ac:dyDescent="0.25">
      <c r="A108" s="165">
        <f>A107+1</f>
        <v>83</v>
      </c>
      <c r="B108" s="166">
        <v>165900</v>
      </c>
      <c r="C108" s="165" t="s">
        <v>34</v>
      </c>
      <c r="D108" s="165"/>
      <c r="E108" s="165" t="s">
        <v>39</v>
      </c>
      <c r="F108" s="23">
        <f>B108-B106</f>
        <v>3690</v>
      </c>
      <c r="G108" s="23"/>
      <c r="H108" s="165" t="s">
        <v>34</v>
      </c>
      <c r="I108" s="165"/>
      <c r="J108" s="39">
        <v>15</v>
      </c>
      <c r="K108" s="36" t="s">
        <v>40</v>
      </c>
      <c r="L108" s="36"/>
      <c r="M108" s="36"/>
      <c r="N108" s="36" t="s">
        <v>34</v>
      </c>
      <c r="O108" s="36"/>
      <c r="P108" s="36" t="s">
        <v>34</v>
      </c>
      <c r="Q108" s="36">
        <v>20</v>
      </c>
      <c r="R108" s="36"/>
      <c r="S108" s="36" t="s">
        <v>34</v>
      </c>
      <c r="T108" s="39" t="s">
        <v>37</v>
      </c>
      <c r="U108" s="165" t="s">
        <v>222</v>
      </c>
      <c r="V108" s="165"/>
      <c r="X108" s="1"/>
    </row>
    <row r="109" spans="1:26" s="7" customFormat="1" ht="45.6" customHeight="1" x14ac:dyDescent="0.25">
      <c r="A109" s="165">
        <f>A108+1</f>
        <v>84</v>
      </c>
      <c r="B109" s="166">
        <v>166100</v>
      </c>
      <c r="C109" s="165"/>
      <c r="D109" s="165" t="s">
        <v>34</v>
      </c>
      <c r="E109" s="165" t="s">
        <v>39</v>
      </c>
      <c r="F109" s="165"/>
      <c r="G109" s="23">
        <f>B109-B107</f>
        <v>2170</v>
      </c>
      <c r="H109" s="165"/>
      <c r="I109" s="165" t="s">
        <v>34</v>
      </c>
      <c r="J109" s="39"/>
      <c r="K109" s="36"/>
      <c r="L109" s="36"/>
      <c r="M109" s="36"/>
      <c r="N109" s="36"/>
      <c r="O109" s="36"/>
      <c r="P109" s="36"/>
      <c r="Q109" s="36"/>
      <c r="R109" s="36"/>
      <c r="S109" s="36"/>
      <c r="T109" s="39" t="s">
        <v>133</v>
      </c>
      <c r="U109" s="165" t="s">
        <v>134</v>
      </c>
      <c r="V109" s="165"/>
      <c r="X109" s="1"/>
    </row>
    <row r="110" spans="1:26" s="7" customFormat="1" ht="54.6" customHeight="1" x14ac:dyDescent="0.25">
      <c r="A110" s="165">
        <f>+A109+1</f>
        <v>85</v>
      </c>
      <c r="B110" s="166">
        <v>166360</v>
      </c>
      <c r="C110" s="165" t="s">
        <v>34</v>
      </c>
      <c r="D110" s="165"/>
      <c r="E110" s="165" t="s">
        <v>39</v>
      </c>
      <c r="F110" s="23">
        <f>B110-B108</f>
        <v>460</v>
      </c>
      <c r="G110" s="23"/>
      <c r="H110" s="165" t="s">
        <v>34</v>
      </c>
      <c r="I110" s="165"/>
      <c r="J110" s="39">
        <v>22</v>
      </c>
      <c r="K110" s="36" t="s">
        <v>42</v>
      </c>
      <c r="L110" s="36"/>
      <c r="M110" s="36"/>
      <c r="N110" s="36" t="s">
        <v>34</v>
      </c>
      <c r="O110" s="36"/>
      <c r="P110" s="36" t="s">
        <v>34</v>
      </c>
      <c r="Q110" s="36">
        <v>20</v>
      </c>
      <c r="R110" s="36"/>
      <c r="S110" s="36" t="s">
        <v>34</v>
      </c>
      <c r="T110" s="39" t="s">
        <v>37</v>
      </c>
      <c r="U110" s="165" t="s">
        <v>135</v>
      </c>
      <c r="V110" s="165"/>
      <c r="X110" s="1"/>
    </row>
    <row r="111" spans="1:26" s="7" customFormat="1" ht="45.6" customHeight="1" x14ac:dyDescent="0.25">
      <c r="A111" s="165">
        <f>+A110+1</f>
        <v>86</v>
      </c>
      <c r="B111" s="166">
        <v>168560</v>
      </c>
      <c r="C111" s="165"/>
      <c r="D111" s="165" t="s">
        <v>34</v>
      </c>
      <c r="E111" s="165" t="s">
        <v>39</v>
      </c>
      <c r="F111" s="23"/>
      <c r="G111" s="23">
        <f>B111-B109</f>
        <v>2460</v>
      </c>
      <c r="H111" s="165" t="s">
        <v>34</v>
      </c>
      <c r="I111" s="165"/>
      <c r="J111" s="39">
        <v>20</v>
      </c>
      <c r="K111" s="36" t="s">
        <v>42</v>
      </c>
      <c r="L111" s="36"/>
      <c r="M111" s="36"/>
      <c r="N111" s="36" t="s">
        <v>34</v>
      </c>
      <c r="O111" s="36"/>
      <c r="P111" s="36" t="s">
        <v>34</v>
      </c>
      <c r="Q111" s="36">
        <v>20</v>
      </c>
      <c r="R111" s="36"/>
      <c r="S111" s="36" t="s">
        <v>34</v>
      </c>
      <c r="T111" s="39" t="s">
        <v>37</v>
      </c>
      <c r="U111" s="165" t="s">
        <v>136</v>
      </c>
      <c r="V111" s="165"/>
      <c r="X111" s="1"/>
    </row>
    <row r="112" spans="1:26" s="7" customFormat="1" ht="49.15" customHeight="1" x14ac:dyDescent="0.25">
      <c r="A112" s="165">
        <f t="shared" ref="A112" si="13">+A111+1</f>
        <v>87</v>
      </c>
      <c r="B112" s="166">
        <v>170480</v>
      </c>
      <c r="C112" s="165" t="s">
        <v>34</v>
      </c>
      <c r="D112" s="165"/>
      <c r="E112" s="165" t="s">
        <v>39</v>
      </c>
      <c r="F112" s="23">
        <f>B112-B110</f>
        <v>4120</v>
      </c>
      <c r="G112" s="23"/>
      <c r="H112" s="165" t="s">
        <v>34</v>
      </c>
      <c r="I112" s="165"/>
      <c r="J112" s="39">
        <v>13</v>
      </c>
      <c r="K112" s="36" t="s">
        <v>42</v>
      </c>
      <c r="L112" s="36"/>
      <c r="M112" s="36"/>
      <c r="N112" s="36" t="s">
        <v>34</v>
      </c>
      <c r="O112" s="36"/>
      <c r="P112" s="36" t="s">
        <v>34</v>
      </c>
      <c r="Q112" s="36">
        <v>20</v>
      </c>
      <c r="R112" s="36"/>
      <c r="S112" s="36" t="s">
        <v>34</v>
      </c>
      <c r="T112" s="39" t="s">
        <v>37</v>
      </c>
      <c r="U112" s="165" t="s">
        <v>137</v>
      </c>
      <c r="V112" s="165"/>
      <c r="X112" s="1"/>
    </row>
    <row r="113" spans="1:24" s="7" customFormat="1" ht="32.450000000000003" customHeight="1" x14ac:dyDescent="0.25">
      <c r="A113" s="171"/>
      <c r="B113" s="73" t="s">
        <v>46</v>
      </c>
      <c r="C113" s="169">
        <f>COUNTA(C97:C112)</f>
        <v>7</v>
      </c>
      <c r="D113" s="169">
        <f t="shared" ref="D113:I113" si="14">COUNTA(D97:D112)</f>
        <v>9</v>
      </c>
      <c r="E113" s="169">
        <f t="shared" si="14"/>
        <v>16</v>
      </c>
      <c r="F113" s="169"/>
      <c r="G113" s="169"/>
      <c r="H113" s="169">
        <f t="shared" si="14"/>
        <v>13</v>
      </c>
      <c r="I113" s="169">
        <f t="shared" si="14"/>
        <v>3</v>
      </c>
      <c r="J113" s="39"/>
      <c r="K113" s="36"/>
      <c r="L113" s="36"/>
      <c r="M113" s="36"/>
      <c r="N113" s="36"/>
      <c r="O113" s="36"/>
      <c r="P113" s="36"/>
      <c r="Q113" s="36"/>
      <c r="R113" s="36"/>
      <c r="S113" s="36"/>
      <c r="T113" s="36"/>
      <c r="U113" s="169"/>
      <c r="V113" s="171"/>
      <c r="X113" s="1"/>
    </row>
    <row r="114" spans="1:24" s="7" customFormat="1" ht="23.45" customHeight="1" x14ac:dyDescent="0.25">
      <c r="A114" s="218" t="s">
        <v>280</v>
      </c>
      <c r="B114" s="218"/>
      <c r="C114" s="218"/>
      <c r="D114" s="218"/>
      <c r="E114" s="218"/>
      <c r="F114" s="218"/>
      <c r="G114" s="218"/>
      <c r="H114" s="218"/>
      <c r="I114" s="218"/>
      <c r="J114" s="218"/>
      <c r="K114" s="218"/>
      <c r="L114" s="218"/>
      <c r="M114" s="218"/>
      <c r="N114" s="218"/>
      <c r="O114" s="218"/>
      <c r="P114" s="218"/>
      <c r="Q114" s="218"/>
      <c r="R114" s="218"/>
      <c r="S114" s="218"/>
      <c r="T114" s="218"/>
      <c r="U114" s="218"/>
      <c r="V114" s="20"/>
      <c r="X114" s="1"/>
    </row>
    <row r="115" spans="1:24" s="7" customFormat="1" ht="22.9" customHeight="1" x14ac:dyDescent="0.25">
      <c r="A115" s="182">
        <f>+A112+1</f>
        <v>88</v>
      </c>
      <c r="B115" s="285">
        <v>170850</v>
      </c>
      <c r="C115" s="165" t="s">
        <v>34</v>
      </c>
      <c r="D115" s="165"/>
      <c r="E115" s="226" t="s">
        <v>77</v>
      </c>
      <c r="F115" s="71"/>
      <c r="G115" s="23"/>
      <c r="H115" s="165"/>
      <c r="I115" s="165" t="s">
        <v>34</v>
      </c>
      <c r="J115" s="39"/>
      <c r="K115" s="36"/>
      <c r="L115" s="36"/>
      <c r="M115" s="36"/>
      <c r="N115" s="36"/>
      <c r="O115" s="36"/>
      <c r="P115" s="36"/>
      <c r="Q115" s="36"/>
      <c r="R115" s="36"/>
      <c r="S115" s="36"/>
      <c r="T115" s="36"/>
      <c r="U115" s="226" t="s">
        <v>138</v>
      </c>
      <c r="V115" s="165"/>
      <c r="X115" s="1"/>
    </row>
    <row r="116" spans="1:24" s="7" customFormat="1" ht="22.9" customHeight="1" x14ac:dyDescent="0.25">
      <c r="A116" s="182">
        <f>+A115+1</f>
        <v>89</v>
      </c>
      <c r="B116" s="286"/>
      <c r="C116" s="162"/>
      <c r="D116" s="165" t="s">
        <v>34</v>
      </c>
      <c r="E116" s="227"/>
      <c r="F116" s="162"/>
      <c r="G116" s="162"/>
      <c r="H116" s="162"/>
      <c r="I116" s="165" t="s">
        <v>34</v>
      </c>
      <c r="J116" s="162"/>
      <c r="K116" s="162"/>
      <c r="L116" s="162"/>
      <c r="M116" s="162"/>
      <c r="N116" s="162"/>
      <c r="O116" s="162"/>
      <c r="P116" s="162"/>
      <c r="Q116" s="162"/>
      <c r="R116" s="162"/>
      <c r="S116" s="162"/>
      <c r="T116" s="171"/>
      <c r="U116" s="227"/>
      <c r="V116" s="20"/>
      <c r="X116" s="1"/>
    </row>
    <row r="117" spans="1:24" s="7" customFormat="1" ht="34.15" customHeight="1" x14ac:dyDescent="0.25">
      <c r="A117" s="211">
        <f>+A116+1</f>
        <v>90</v>
      </c>
      <c r="B117" s="184">
        <v>172700</v>
      </c>
      <c r="C117" s="183"/>
      <c r="D117" s="183" t="s">
        <v>34</v>
      </c>
      <c r="E117" s="183" t="s">
        <v>39</v>
      </c>
      <c r="F117" s="183"/>
      <c r="G117" s="185">
        <f>B117-B115</f>
        <v>1850</v>
      </c>
      <c r="H117" s="183"/>
      <c r="I117" s="183" t="s">
        <v>34</v>
      </c>
      <c r="J117" s="80"/>
      <c r="K117" s="81"/>
      <c r="L117" s="81"/>
      <c r="M117" s="81"/>
      <c r="N117" s="81"/>
      <c r="O117" s="81"/>
      <c r="P117" s="81"/>
      <c r="Q117" s="81"/>
      <c r="R117" s="81"/>
      <c r="S117" s="81"/>
      <c r="T117" s="80" t="s">
        <v>140</v>
      </c>
      <c r="U117" s="183" t="s">
        <v>141</v>
      </c>
      <c r="V117" s="183"/>
      <c r="X117" s="1"/>
    </row>
    <row r="118" spans="1:24" s="52" customFormat="1" ht="37.15" customHeight="1" x14ac:dyDescent="0.25">
      <c r="A118" s="187">
        <f>A117+1</f>
        <v>91</v>
      </c>
      <c r="B118" s="212">
        <v>172950</v>
      </c>
      <c r="C118" s="213" t="s">
        <v>34</v>
      </c>
      <c r="D118" s="213"/>
      <c r="E118" s="213" t="s">
        <v>39</v>
      </c>
      <c r="F118" s="214">
        <f>B118-B115</f>
        <v>2100</v>
      </c>
      <c r="G118" s="213"/>
      <c r="H118" s="213"/>
      <c r="I118" s="213" t="s">
        <v>34</v>
      </c>
      <c r="J118" s="196"/>
      <c r="K118" s="197"/>
      <c r="L118" s="197"/>
      <c r="M118" s="197"/>
      <c r="N118" s="197"/>
      <c r="O118" s="197"/>
      <c r="P118" s="197"/>
      <c r="Q118" s="197"/>
      <c r="R118" s="197"/>
      <c r="S118" s="197"/>
      <c r="T118" s="196" t="s">
        <v>140</v>
      </c>
      <c r="U118" s="213" t="s">
        <v>141</v>
      </c>
      <c r="V118" s="213"/>
      <c r="X118" s="53"/>
    </row>
    <row r="119" spans="1:24" s="52" customFormat="1" ht="40.9" customHeight="1" x14ac:dyDescent="0.25">
      <c r="A119" s="57">
        <f t="shared" ref="A119:A131" si="15">+A118+1</f>
        <v>92</v>
      </c>
      <c r="B119" s="48">
        <v>173660</v>
      </c>
      <c r="C119" s="57" t="s">
        <v>34</v>
      </c>
      <c r="D119" s="57"/>
      <c r="E119" s="57" t="s">
        <v>39</v>
      </c>
      <c r="F119" s="75">
        <f>B119-B118</f>
        <v>710</v>
      </c>
      <c r="G119" s="57"/>
      <c r="H119" s="57"/>
      <c r="I119" s="57" t="s">
        <v>34</v>
      </c>
      <c r="J119" s="39"/>
      <c r="K119" s="36"/>
      <c r="L119" s="36"/>
      <c r="M119" s="36"/>
      <c r="N119" s="36"/>
      <c r="O119" s="36"/>
      <c r="P119" s="36"/>
      <c r="Q119" s="36"/>
      <c r="R119" s="36"/>
      <c r="S119" s="36"/>
      <c r="T119" s="39" t="s">
        <v>142</v>
      </c>
      <c r="U119" s="57" t="s">
        <v>143</v>
      </c>
      <c r="V119" s="57"/>
      <c r="X119" s="53"/>
    </row>
    <row r="120" spans="1:24" s="52" customFormat="1" ht="43.9" customHeight="1" x14ac:dyDescent="0.25">
      <c r="A120" s="57">
        <f t="shared" si="15"/>
        <v>93</v>
      </c>
      <c r="B120" s="48">
        <v>173700</v>
      </c>
      <c r="C120" s="57"/>
      <c r="D120" s="57" t="s">
        <v>34</v>
      </c>
      <c r="E120" s="57" t="s">
        <v>39</v>
      </c>
      <c r="F120" s="57"/>
      <c r="G120" s="51">
        <f>B120-B117</f>
        <v>1000</v>
      </c>
      <c r="H120" s="57"/>
      <c r="I120" s="57" t="s">
        <v>34</v>
      </c>
      <c r="J120" s="39"/>
      <c r="K120" s="36"/>
      <c r="L120" s="36"/>
      <c r="M120" s="36"/>
      <c r="N120" s="36"/>
      <c r="O120" s="36"/>
      <c r="P120" s="36"/>
      <c r="Q120" s="36"/>
      <c r="R120" s="36"/>
      <c r="S120" s="36"/>
      <c r="T120" s="39" t="s">
        <v>144</v>
      </c>
      <c r="U120" s="57" t="s">
        <v>145</v>
      </c>
      <c r="V120" s="57"/>
      <c r="X120" s="53"/>
    </row>
    <row r="121" spans="1:24" s="7" customFormat="1" ht="22.9" customHeight="1" x14ac:dyDescent="0.25">
      <c r="A121" s="165">
        <f>A120+1</f>
        <v>94</v>
      </c>
      <c r="B121" s="166">
        <v>174150</v>
      </c>
      <c r="C121" s="165" t="s">
        <v>34</v>
      </c>
      <c r="D121" s="165"/>
      <c r="E121" s="165" t="s">
        <v>39</v>
      </c>
      <c r="F121" s="165">
        <f>B121-B119</f>
        <v>490</v>
      </c>
      <c r="G121" s="23"/>
      <c r="H121" s="165" t="s">
        <v>34</v>
      </c>
      <c r="I121" s="165"/>
      <c r="J121" s="39">
        <v>12</v>
      </c>
      <c r="K121" s="36" t="s">
        <v>40</v>
      </c>
      <c r="L121" s="36"/>
      <c r="M121" s="36"/>
      <c r="N121" s="36" t="s">
        <v>34</v>
      </c>
      <c r="O121" s="36"/>
      <c r="P121" s="36" t="s">
        <v>34</v>
      </c>
      <c r="Q121" s="36">
        <v>15</v>
      </c>
      <c r="R121" s="36"/>
      <c r="S121" s="36" t="s">
        <v>34</v>
      </c>
      <c r="T121" s="36"/>
      <c r="U121" s="165" t="s">
        <v>146</v>
      </c>
      <c r="V121" s="165"/>
      <c r="X121" s="1"/>
    </row>
    <row r="122" spans="1:24" s="7" customFormat="1" ht="27.75" customHeight="1" x14ac:dyDescent="0.25">
      <c r="A122" s="165">
        <f t="shared" si="15"/>
        <v>95</v>
      </c>
      <c r="B122" s="166">
        <v>174650</v>
      </c>
      <c r="C122" s="165" t="s">
        <v>34</v>
      </c>
      <c r="D122" s="165"/>
      <c r="E122" s="165" t="s">
        <v>39</v>
      </c>
      <c r="F122" s="165">
        <f>B122-B121</f>
        <v>500</v>
      </c>
      <c r="G122" s="23"/>
      <c r="H122" s="165" t="s">
        <v>34</v>
      </c>
      <c r="I122" s="165"/>
      <c r="J122" s="39">
        <v>7</v>
      </c>
      <c r="K122" s="36" t="s">
        <v>40</v>
      </c>
      <c r="L122" s="36"/>
      <c r="M122" s="36"/>
      <c r="N122" s="36" t="s">
        <v>34</v>
      </c>
      <c r="O122" s="36"/>
      <c r="P122" s="36" t="s">
        <v>34</v>
      </c>
      <c r="Q122" s="36">
        <v>15</v>
      </c>
      <c r="R122" s="36"/>
      <c r="S122" s="36" t="s">
        <v>34</v>
      </c>
      <c r="T122" s="36"/>
      <c r="U122" s="165" t="s">
        <v>147</v>
      </c>
      <c r="V122" s="165"/>
      <c r="X122" s="1"/>
    </row>
    <row r="123" spans="1:24" s="7" customFormat="1" ht="25.15" customHeight="1" x14ac:dyDescent="0.25">
      <c r="A123" s="165">
        <f t="shared" si="15"/>
        <v>96</v>
      </c>
      <c r="B123" s="166">
        <v>174800</v>
      </c>
      <c r="C123" s="165"/>
      <c r="D123" s="165" t="s">
        <v>34</v>
      </c>
      <c r="E123" s="165" t="s">
        <v>39</v>
      </c>
      <c r="F123" s="165"/>
      <c r="G123" s="23">
        <f>B123-B120</f>
        <v>1100</v>
      </c>
      <c r="H123" s="165" t="s">
        <v>34</v>
      </c>
      <c r="I123" s="165"/>
      <c r="J123" s="39">
        <v>8</v>
      </c>
      <c r="K123" s="36" t="s">
        <v>40</v>
      </c>
      <c r="L123" s="36"/>
      <c r="M123" s="36"/>
      <c r="N123" s="36" t="s">
        <v>34</v>
      </c>
      <c r="O123" s="36"/>
      <c r="P123" s="36" t="s">
        <v>34</v>
      </c>
      <c r="Q123" s="36">
        <v>20</v>
      </c>
      <c r="R123" s="36"/>
      <c r="S123" s="36" t="s">
        <v>34</v>
      </c>
      <c r="T123" s="36"/>
      <c r="U123" s="165" t="s">
        <v>148</v>
      </c>
      <c r="V123" s="165"/>
      <c r="X123" s="1"/>
    </row>
    <row r="124" spans="1:24" s="7" customFormat="1" ht="25.9" customHeight="1" x14ac:dyDescent="0.25">
      <c r="A124" s="165">
        <f t="shared" si="15"/>
        <v>97</v>
      </c>
      <c r="B124" s="166">
        <v>174940</v>
      </c>
      <c r="C124" s="165" t="s">
        <v>34</v>
      </c>
      <c r="D124" s="165"/>
      <c r="E124" s="165" t="s">
        <v>39</v>
      </c>
      <c r="F124" s="165">
        <f>B124-B122</f>
        <v>290</v>
      </c>
      <c r="G124" s="23"/>
      <c r="H124" s="165" t="s">
        <v>34</v>
      </c>
      <c r="I124" s="165"/>
      <c r="J124" s="39">
        <v>5</v>
      </c>
      <c r="K124" s="36" t="s">
        <v>40</v>
      </c>
      <c r="L124" s="36"/>
      <c r="M124" s="36"/>
      <c r="N124" s="36" t="s">
        <v>34</v>
      </c>
      <c r="O124" s="36"/>
      <c r="P124" s="36" t="s">
        <v>34</v>
      </c>
      <c r="Q124" s="36">
        <v>15</v>
      </c>
      <c r="R124" s="36"/>
      <c r="S124" s="36" t="s">
        <v>34</v>
      </c>
      <c r="T124" s="36"/>
      <c r="U124" s="165" t="s">
        <v>149</v>
      </c>
      <c r="V124" s="165"/>
      <c r="X124" s="1"/>
    </row>
    <row r="125" spans="1:24" s="7" customFormat="1" ht="38.25" x14ac:dyDescent="0.25">
      <c r="A125" s="165">
        <f t="shared" si="15"/>
        <v>98</v>
      </c>
      <c r="B125" s="166">
        <v>175050</v>
      </c>
      <c r="C125" s="165"/>
      <c r="D125" s="165" t="s">
        <v>34</v>
      </c>
      <c r="E125" s="165" t="s">
        <v>39</v>
      </c>
      <c r="F125" s="165"/>
      <c r="G125" s="23">
        <f>B125-B123</f>
        <v>250</v>
      </c>
      <c r="H125" s="165" t="s">
        <v>34</v>
      </c>
      <c r="I125" s="165"/>
      <c r="J125" s="39">
        <v>20</v>
      </c>
      <c r="K125" s="36" t="s">
        <v>40</v>
      </c>
      <c r="L125" s="36"/>
      <c r="M125" s="36"/>
      <c r="N125" s="36" t="s">
        <v>34</v>
      </c>
      <c r="O125" s="36"/>
      <c r="P125" s="36" t="s">
        <v>34</v>
      </c>
      <c r="Q125" s="36">
        <v>20</v>
      </c>
      <c r="R125" s="36"/>
      <c r="S125" s="36" t="s">
        <v>34</v>
      </c>
      <c r="T125" s="39" t="s">
        <v>150</v>
      </c>
      <c r="U125" s="165" t="s">
        <v>151</v>
      </c>
      <c r="V125" s="165"/>
      <c r="X125" s="1"/>
    </row>
    <row r="126" spans="1:24" s="7" customFormat="1" ht="28.15" customHeight="1" x14ac:dyDescent="0.25">
      <c r="A126" s="165">
        <f>+A125+1</f>
        <v>99</v>
      </c>
      <c r="B126" s="166">
        <v>175150</v>
      </c>
      <c r="C126" s="165" t="s">
        <v>34</v>
      </c>
      <c r="D126" s="165"/>
      <c r="E126" s="165" t="s">
        <v>39</v>
      </c>
      <c r="F126" s="165">
        <f>B126-B124</f>
        <v>210</v>
      </c>
      <c r="G126" s="23"/>
      <c r="H126" s="165"/>
      <c r="I126" s="165" t="s">
        <v>34</v>
      </c>
      <c r="J126" s="39"/>
      <c r="K126" s="36"/>
      <c r="L126" s="36"/>
      <c r="M126" s="36"/>
      <c r="N126" s="36"/>
      <c r="O126" s="36"/>
      <c r="P126" s="36"/>
      <c r="Q126" s="36"/>
      <c r="R126" s="36"/>
      <c r="S126" s="36"/>
      <c r="T126" s="36"/>
      <c r="U126" s="165" t="s">
        <v>152</v>
      </c>
      <c r="V126" s="165"/>
      <c r="X126" s="1"/>
    </row>
    <row r="127" spans="1:24" s="7" customFormat="1" ht="26.45" customHeight="1" x14ac:dyDescent="0.25">
      <c r="A127" s="165">
        <f t="shared" si="15"/>
        <v>100</v>
      </c>
      <c r="B127" s="166">
        <v>175200</v>
      </c>
      <c r="C127" s="165"/>
      <c r="D127" s="165" t="s">
        <v>34</v>
      </c>
      <c r="E127" s="165" t="s">
        <v>39</v>
      </c>
      <c r="F127" s="165"/>
      <c r="G127" s="23">
        <f>B127-B125</f>
        <v>150</v>
      </c>
      <c r="H127" s="165" t="s">
        <v>34</v>
      </c>
      <c r="I127" s="165"/>
      <c r="J127" s="39">
        <v>15</v>
      </c>
      <c r="K127" s="36" t="s">
        <v>40</v>
      </c>
      <c r="L127" s="36"/>
      <c r="M127" s="36"/>
      <c r="N127" s="36" t="s">
        <v>34</v>
      </c>
      <c r="O127" s="36"/>
      <c r="P127" s="36" t="s">
        <v>34</v>
      </c>
      <c r="Q127" s="36">
        <v>15</v>
      </c>
      <c r="R127" s="36"/>
      <c r="S127" s="36" t="s">
        <v>34</v>
      </c>
      <c r="T127" s="36"/>
      <c r="U127" s="165" t="s">
        <v>153</v>
      </c>
      <c r="V127" s="165"/>
      <c r="X127" s="1"/>
    </row>
    <row r="128" spans="1:24" s="7" customFormat="1" ht="27.6" customHeight="1" x14ac:dyDescent="0.25">
      <c r="A128" s="165">
        <f t="shared" si="15"/>
        <v>101</v>
      </c>
      <c r="B128" s="166">
        <v>175400</v>
      </c>
      <c r="C128" s="165"/>
      <c r="D128" s="165" t="s">
        <v>34</v>
      </c>
      <c r="E128" s="165" t="s">
        <v>39</v>
      </c>
      <c r="F128" s="178"/>
      <c r="G128" s="178">
        <f>B128-B127</f>
        <v>200</v>
      </c>
      <c r="H128" s="165" t="s">
        <v>34</v>
      </c>
      <c r="I128" s="165"/>
      <c r="J128" s="165">
        <v>5</v>
      </c>
      <c r="K128" s="36" t="s">
        <v>40</v>
      </c>
      <c r="L128" s="165"/>
      <c r="M128" s="165"/>
      <c r="N128" s="165" t="s">
        <v>34</v>
      </c>
      <c r="O128" s="165"/>
      <c r="P128" s="165" t="s">
        <v>34</v>
      </c>
      <c r="Q128" s="165">
        <v>15</v>
      </c>
      <c r="R128" s="165"/>
      <c r="S128" s="165" t="s">
        <v>34</v>
      </c>
      <c r="T128" s="165"/>
      <c r="U128" s="165" t="s">
        <v>200</v>
      </c>
      <c r="V128" s="165"/>
      <c r="X128" s="1"/>
    </row>
    <row r="129" spans="1:25" s="7" customFormat="1" ht="28.15" customHeight="1" x14ac:dyDescent="0.25">
      <c r="A129" s="165">
        <f t="shared" si="15"/>
        <v>102</v>
      </c>
      <c r="B129" s="166">
        <v>175750</v>
      </c>
      <c r="C129" s="165" t="s">
        <v>34</v>
      </c>
      <c r="D129" s="165"/>
      <c r="E129" s="165" t="s">
        <v>39</v>
      </c>
      <c r="F129" s="41">
        <f>B129-B126</f>
        <v>600</v>
      </c>
      <c r="G129" s="23"/>
      <c r="H129" s="165" t="s">
        <v>34</v>
      </c>
      <c r="I129" s="165"/>
      <c r="J129" s="39">
        <v>9</v>
      </c>
      <c r="K129" s="36" t="s">
        <v>40</v>
      </c>
      <c r="L129" s="36"/>
      <c r="M129" s="36"/>
      <c r="N129" s="36" t="s">
        <v>34</v>
      </c>
      <c r="O129" s="36"/>
      <c r="P129" s="36" t="s">
        <v>34</v>
      </c>
      <c r="Q129" s="36">
        <v>15</v>
      </c>
      <c r="R129" s="36"/>
      <c r="S129" s="36" t="s">
        <v>34</v>
      </c>
      <c r="T129" s="36"/>
      <c r="U129" s="165" t="s">
        <v>154</v>
      </c>
      <c r="V129" s="165"/>
      <c r="X129" s="1"/>
    </row>
    <row r="130" spans="1:25" s="7" customFormat="1" ht="25.5" x14ac:dyDescent="0.25">
      <c r="A130" s="165">
        <f>+A129+1</f>
        <v>103</v>
      </c>
      <c r="B130" s="166">
        <v>176010</v>
      </c>
      <c r="C130" s="165"/>
      <c r="D130" s="165" t="s">
        <v>34</v>
      </c>
      <c r="E130" s="165" t="s">
        <v>39</v>
      </c>
      <c r="F130" s="165"/>
      <c r="G130" s="23">
        <f>B130-B128</f>
        <v>610</v>
      </c>
      <c r="H130" s="165" t="s">
        <v>34</v>
      </c>
      <c r="I130" s="165"/>
      <c r="J130" s="39">
        <v>5</v>
      </c>
      <c r="K130" s="36" t="s">
        <v>40</v>
      </c>
      <c r="L130" s="36"/>
      <c r="M130" s="36"/>
      <c r="N130" s="36" t="s">
        <v>34</v>
      </c>
      <c r="O130" s="36"/>
      <c r="P130" s="36" t="s">
        <v>34</v>
      </c>
      <c r="Q130" s="36">
        <v>20</v>
      </c>
      <c r="R130" s="36"/>
      <c r="S130" s="36" t="s">
        <v>34</v>
      </c>
      <c r="T130" s="36"/>
      <c r="U130" s="165" t="s">
        <v>155</v>
      </c>
      <c r="V130" s="165"/>
      <c r="X130" s="1"/>
    </row>
    <row r="131" spans="1:25" s="7" customFormat="1" ht="25.5" x14ac:dyDescent="0.25">
      <c r="A131" s="165">
        <f t="shared" si="15"/>
        <v>104</v>
      </c>
      <c r="B131" s="166">
        <v>176210</v>
      </c>
      <c r="C131" s="165" t="s">
        <v>34</v>
      </c>
      <c r="D131" s="165"/>
      <c r="E131" s="165" t="s">
        <v>39</v>
      </c>
      <c r="F131" s="41">
        <f>B131-B129</f>
        <v>460</v>
      </c>
      <c r="G131" s="23"/>
      <c r="H131" s="165" t="s">
        <v>34</v>
      </c>
      <c r="I131" s="165"/>
      <c r="J131" s="39">
        <v>6</v>
      </c>
      <c r="K131" s="36" t="s">
        <v>40</v>
      </c>
      <c r="L131" s="36"/>
      <c r="M131" s="36"/>
      <c r="N131" s="36" t="s">
        <v>34</v>
      </c>
      <c r="O131" s="36"/>
      <c r="P131" s="36" t="s">
        <v>34</v>
      </c>
      <c r="Q131" s="36">
        <v>15</v>
      </c>
      <c r="R131" s="36"/>
      <c r="S131" s="36" t="s">
        <v>34</v>
      </c>
      <c r="T131" s="36"/>
      <c r="U131" s="165" t="s">
        <v>156</v>
      </c>
      <c r="V131" s="165"/>
      <c r="X131" s="1"/>
    </row>
    <row r="132" spans="1:25" s="7" customFormat="1" ht="22.9" customHeight="1" x14ac:dyDescent="0.25">
      <c r="A132" s="165">
        <f>A131+1</f>
        <v>105</v>
      </c>
      <c r="B132" s="166">
        <v>176550</v>
      </c>
      <c r="C132" s="165"/>
      <c r="D132" s="165" t="s">
        <v>34</v>
      </c>
      <c r="E132" s="165" t="s">
        <v>39</v>
      </c>
      <c r="F132" s="165"/>
      <c r="G132" s="23">
        <f>B132-B130</f>
        <v>540</v>
      </c>
      <c r="H132" s="165" t="s">
        <v>34</v>
      </c>
      <c r="I132" s="165"/>
      <c r="J132" s="165">
        <v>8</v>
      </c>
      <c r="K132" s="56" t="s">
        <v>40</v>
      </c>
      <c r="L132" s="56"/>
      <c r="M132" s="56"/>
      <c r="N132" s="56" t="s">
        <v>34</v>
      </c>
      <c r="O132" s="56"/>
      <c r="P132" s="56" t="s">
        <v>34</v>
      </c>
      <c r="Q132" s="56">
        <v>20</v>
      </c>
      <c r="R132" s="56"/>
      <c r="S132" s="56" t="s">
        <v>34</v>
      </c>
      <c r="T132" s="56"/>
      <c r="U132" s="165" t="s">
        <v>225</v>
      </c>
      <c r="V132" s="165"/>
      <c r="X132" s="1"/>
    </row>
    <row r="133" spans="1:25" s="7" customFormat="1" ht="21" customHeight="1" x14ac:dyDescent="0.25">
      <c r="A133" s="165">
        <f>A132+1</f>
        <v>106</v>
      </c>
      <c r="B133" s="166">
        <v>177220</v>
      </c>
      <c r="C133" s="165"/>
      <c r="D133" s="165" t="s">
        <v>34</v>
      </c>
      <c r="E133" s="165" t="s">
        <v>39</v>
      </c>
      <c r="F133" s="165"/>
      <c r="G133" s="23">
        <f>B133-B132</f>
        <v>670</v>
      </c>
      <c r="H133" s="165" t="s">
        <v>34</v>
      </c>
      <c r="I133" s="165"/>
      <c r="J133" s="39">
        <v>8</v>
      </c>
      <c r="K133" s="36" t="s">
        <v>40</v>
      </c>
      <c r="L133" s="36"/>
      <c r="M133" s="36"/>
      <c r="N133" s="36" t="s">
        <v>34</v>
      </c>
      <c r="O133" s="36"/>
      <c r="P133" s="36" t="s">
        <v>34</v>
      </c>
      <c r="Q133" s="36">
        <v>20</v>
      </c>
      <c r="R133" s="36"/>
      <c r="S133" s="36" t="s">
        <v>34</v>
      </c>
      <c r="T133" s="36"/>
      <c r="U133" s="165" t="s">
        <v>157</v>
      </c>
      <c r="V133" s="165"/>
      <c r="X133" s="1"/>
    </row>
    <row r="134" spans="1:25" s="7" customFormat="1" ht="19.899999999999999" customHeight="1" x14ac:dyDescent="0.25">
      <c r="A134" s="167">
        <f>A133+1</f>
        <v>107</v>
      </c>
      <c r="B134" s="285">
        <v>177580</v>
      </c>
      <c r="C134" s="165" t="s">
        <v>34</v>
      </c>
      <c r="D134" s="165"/>
      <c r="E134" s="226" t="s">
        <v>77</v>
      </c>
      <c r="F134" s="41">
        <f>B134-B131</f>
        <v>1370</v>
      </c>
      <c r="G134" s="23"/>
      <c r="H134" s="168" t="s">
        <v>34</v>
      </c>
      <c r="I134" s="165"/>
      <c r="J134" s="39">
        <v>7.5</v>
      </c>
      <c r="K134" s="36" t="s">
        <v>40</v>
      </c>
      <c r="L134" s="36"/>
      <c r="M134" s="36"/>
      <c r="N134" s="36" t="s">
        <v>34</v>
      </c>
      <c r="O134" s="36"/>
      <c r="P134" s="36" t="s">
        <v>34</v>
      </c>
      <c r="Q134" s="36">
        <v>20</v>
      </c>
      <c r="R134" s="36"/>
      <c r="S134" s="36" t="s">
        <v>34</v>
      </c>
      <c r="T134" s="36"/>
      <c r="U134" s="165" t="s">
        <v>221</v>
      </c>
      <c r="V134" s="165"/>
      <c r="X134" s="1"/>
    </row>
    <row r="135" spans="1:25" s="7" customFormat="1" ht="24" customHeight="1" x14ac:dyDescent="0.25">
      <c r="A135" s="167">
        <f>A134+1</f>
        <v>108</v>
      </c>
      <c r="B135" s="286"/>
      <c r="C135" s="165"/>
      <c r="D135" s="165" t="s">
        <v>34</v>
      </c>
      <c r="E135" s="227"/>
      <c r="F135" s="165"/>
      <c r="G135" s="23">
        <f>B134-B133</f>
        <v>360</v>
      </c>
      <c r="H135" s="168" t="s">
        <v>34</v>
      </c>
      <c r="I135" s="165"/>
      <c r="J135" s="39">
        <v>7.5</v>
      </c>
      <c r="K135" s="36" t="s">
        <v>40</v>
      </c>
      <c r="L135" s="36"/>
      <c r="M135" s="36"/>
      <c r="N135" s="36" t="s">
        <v>34</v>
      </c>
      <c r="O135" s="36"/>
      <c r="P135" s="36" t="s">
        <v>34</v>
      </c>
      <c r="Q135" s="36">
        <v>15</v>
      </c>
      <c r="R135" s="36"/>
      <c r="S135" s="36" t="s">
        <v>34</v>
      </c>
      <c r="T135" s="36"/>
      <c r="U135" s="165" t="s">
        <v>221</v>
      </c>
      <c r="V135" s="165"/>
      <c r="X135" s="1"/>
      <c r="Y135" s="7">
        <f>780-615</f>
        <v>165</v>
      </c>
    </row>
    <row r="136" spans="1:25" s="7" customFormat="1" ht="25.9" customHeight="1" x14ac:dyDescent="0.25">
      <c r="A136" s="167">
        <f t="shared" ref="A136:A138" si="16">A135+1</f>
        <v>109</v>
      </c>
      <c r="B136" s="220">
        <v>178000</v>
      </c>
      <c r="C136" s="165" t="s">
        <v>34</v>
      </c>
      <c r="D136" s="165"/>
      <c r="E136" s="220" t="s">
        <v>77</v>
      </c>
      <c r="F136" s="23">
        <f>B136-B134</f>
        <v>420</v>
      </c>
      <c r="G136" s="23"/>
      <c r="H136" s="165" t="s">
        <v>34</v>
      </c>
      <c r="I136" s="165"/>
      <c r="J136" s="39">
        <v>7.5</v>
      </c>
      <c r="K136" s="36" t="s">
        <v>40</v>
      </c>
      <c r="L136" s="36"/>
      <c r="M136" s="36"/>
      <c r="N136" s="36" t="s">
        <v>34</v>
      </c>
      <c r="O136" s="36"/>
      <c r="P136" s="36" t="s">
        <v>34</v>
      </c>
      <c r="Q136" s="36">
        <v>15</v>
      </c>
      <c r="R136" s="36"/>
      <c r="S136" s="36" t="s">
        <v>34</v>
      </c>
      <c r="T136" s="36"/>
      <c r="U136" s="165" t="s">
        <v>158</v>
      </c>
      <c r="V136" s="165"/>
      <c r="X136" s="1"/>
    </row>
    <row r="137" spans="1:25" s="7" customFormat="1" ht="24" customHeight="1" x14ac:dyDescent="0.25">
      <c r="A137" s="167">
        <f t="shared" si="16"/>
        <v>110</v>
      </c>
      <c r="B137" s="220"/>
      <c r="C137" s="165"/>
      <c r="D137" s="165" t="s">
        <v>34</v>
      </c>
      <c r="E137" s="220"/>
      <c r="F137" s="23"/>
      <c r="G137" s="23">
        <f>B136-B134</f>
        <v>420</v>
      </c>
      <c r="H137" s="165" t="s">
        <v>34</v>
      </c>
      <c r="I137" s="165"/>
      <c r="J137" s="39">
        <v>7.5</v>
      </c>
      <c r="K137" s="36" t="s">
        <v>40</v>
      </c>
      <c r="L137" s="36"/>
      <c r="M137" s="36"/>
      <c r="N137" s="36" t="s">
        <v>34</v>
      </c>
      <c r="O137" s="36"/>
      <c r="P137" s="36" t="s">
        <v>34</v>
      </c>
      <c r="Q137" s="36">
        <v>15</v>
      </c>
      <c r="R137" s="36"/>
      <c r="S137" s="36" t="s">
        <v>34</v>
      </c>
      <c r="T137" s="36"/>
      <c r="U137" s="165" t="s">
        <v>223</v>
      </c>
      <c r="V137" s="165"/>
      <c r="X137" s="1"/>
      <c r="Y137" s="7">
        <f>615-580</f>
        <v>35</v>
      </c>
    </row>
    <row r="138" spans="1:25" s="7" customFormat="1" ht="46.15" customHeight="1" x14ac:dyDescent="0.25">
      <c r="A138" s="167">
        <f t="shared" si="16"/>
        <v>111</v>
      </c>
      <c r="B138" s="166">
        <v>179000</v>
      </c>
      <c r="C138" s="165" t="s">
        <v>34</v>
      </c>
      <c r="D138" s="165"/>
      <c r="E138" s="165" t="s">
        <v>39</v>
      </c>
      <c r="F138" s="23">
        <f>B138-B136</f>
        <v>1000</v>
      </c>
      <c r="G138" s="23"/>
      <c r="H138" s="165"/>
      <c r="I138" s="165" t="s">
        <v>34</v>
      </c>
      <c r="J138" s="39"/>
      <c r="K138" s="36"/>
      <c r="L138" s="36"/>
      <c r="M138" s="36"/>
      <c r="N138" s="36"/>
      <c r="O138" s="36"/>
      <c r="P138" s="36"/>
      <c r="Q138" s="36"/>
      <c r="R138" s="36"/>
      <c r="S138" s="36"/>
      <c r="T138" s="39" t="s">
        <v>142</v>
      </c>
      <c r="U138" s="165" t="s">
        <v>161</v>
      </c>
      <c r="V138" s="165"/>
      <c r="X138" s="1"/>
    </row>
    <row r="139" spans="1:25" s="7" customFormat="1" ht="21.6" customHeight="1" x14ac:dyDescent="0.25">
      <c r="A139" s="202"/>
      <c r="B139" s="215" t="s">
        <v>46</v>
      </c>
      <c r="C139" s="202">
        <f>COUNTA(C115:C138)</f>
        <v>12</v>
      </c>
      <c r="D139" s="202">
        <f t="shared" ref="D139:I139" si="17">COUNTA(D115:D138)</f>
        <v>12</v>
      </c>
      <c r="E139" s="202">
        <f t="shared" si="17"/>
        <v>21</v>
      </c>
      <c r="F139" s="202">
        <f t="shared" si="17"/>
        <v>11</v>
      </c>
      <c r="G139" s="202">
        <f t="shared" si="17"/>
        <v>11</v>
      </c>
      <c r="H139" s="202">
        <f t="shared" si="17"/>
        <v>16</v>
      </c>
      <c r="I139" s="202">
        <f t="shared" si="17"/>
        <v>8</v>
      </c>
      <c r="J139" s="80"/>
      <c r="K139" s="81"/>
      <c r="L139" s="81"/>
      <c r="M139" s="81"/>
      <c r="N139" s="81"/>
      <c r="O139" s="81"/>
      <c r="P139" s="81"/>
      <c r="Q139" s="81"/>
      <c r="R139" s="81"/>
      <c r="S139" s="81"/>
      <c r="T139" s="81"/>
      <c r="U139" s="202"/>
      <c r="V139" s="202"/>
      <c r="X139" s="1"/>
    </row>
    <row r="140" spans="1:25" s="7" customFormat="1" ht="37.15" customHeight="1" x14ac:dyDescent="0.25">
      <c r="A140" s="284" t="s">
        <v>281</v>
      </c>
      <c r="B140" s="284"/>
      <c r="C140" s="284"/>
      <c r="D140" s="284"/>
      <c r="E140" s="284"/>
      <c r="F140" s="284"/>
      <c r="G140" s="284"/>
      <c r="H140" s="284"/>
      <c r="I140" s="284"/>
      <c r="J140" s="284"/>
      <c r="K140" s="284"/>
      <c r="L140" s="284"/>
      <c r="M140" s="284"/>
      <c r="N140" s="284"/>
      <c r="O140" s="284"/>
      <c r="P140" s="284"/>
      <c r="Q140" s="284"/>
      <c r="R140" s="284"/>
      <c r="S140" s="284"/>
      <c r="T140" s="284"/>
      <c r="U140" s="284"/>
      <c r="V140" s="210"/>
      <c r="X140" s="1"/>
    </row>
    <row r="141" spans="1:25" s="7" customFormat="1" ht="43.9" customHeight="1" x14ac:dyDescent="0.25">
      <c r="A141" s="165">
        <f>A138+1</f>
        <v>112</v>
      </c>
      <c r="B141" s="176">
        <v>179250</v>
      </c>
      <c r="C141" s="168" t="s">
        <v>34</v>
      </c>
      <c r="D141" s="168"/>
      <c r="E141" s="168" t="s">
        <v>39</v>
      </c>
      <c r="F141" s="178"/>
      <c r="G141" s="178"/>
      <c r="H141" s="168" t="s">
        <v>34</v>
      </c>
      <c r="I141" s="168"/>
      <c r="J141" s="168"/>
      <c r="K141" s="168"/>
      <c r="L141" s="168"/>
      <c r="M141" s="168"/>
      <c r="N141" s="36" t="s">
        <v>34</v>
      </c>
      <c r="O141" s="36"/>
      <c r="P141" s="36" t="s">
        <v>34</v>
      </c>
      <c r="Q141" s="36">
        <v>15</v>
      </c>
      <c r="R141" s="36"/>
      <c r="S141" s="36" t="s">
        <v>34</v>
      </c>
      <c r="T141" s="168" t="s">
        <v>37</v>
      </c>
      <c r="U141" s="168" t="s">
        <v>202</v>
      </c>
      <c r="V141" s="20"/>
      <c r="X141" s="1"/>
    </row>
    <row r="142" spans="1:25" s="7" customFormat="1" ht="49.15" customHeight="1" x14ac:dyDescent="0.25">
      <c r="A142" s="165">
        <f>A141+1</f>
        <v>113</v>
      </c>
      <c r="B142" s="166">
        <v>181780</v>
      </c>
      <c r="C142" s="165"/>
      <c r="D142" s="165" t="s">
        <v>34</v>
      </c>
      <c r="E142" s="165" t="s">
        <v>39</v>
      </c>
      <c r="F142" s="23"/>
      <c r="G142" s="23">
        <f>B142-B136</f>
        <v>3780</v>
      </c>
      <c r="H142" s="165" t="s">
        <v>34</v>
      </c>
      <c r="I142" s="165"/>
      <c r="J142" s="39">
        <v>6</v>
      </c>
      <c r="K142" s="36" t="s">
        <v>40</v>
      </c>
      <c r="L142" s="36"/>
      <c r="M142" s="36"/>
      <c r="N142" s="36" t="s">
        <v>34</v>
      </c>
      <c r="O142" s="36"/>
      <c r="P142" s="36" t="s">
        <v>34</v>
      </c>
      <c r="Q142" s="36">
        <v>25</v>
      </c>
      <c r="R142" s="36"/>
      <c r="S142" s="36" t="s">
        <v>34</v>
      </c>
      <c r="T142" s="39" t="s">
        <v>37</v>
      </c>
      <c r="U142" s="165" t="s">
        <v>163</v>
      </c>
      <c r="V142" s="165"/>
      <c r="X142" s="1"/>
    </row>
    <row r="143" spans="1:25" s="7" customFormat="1" ht="51" customHeight="1" x14ac:dyDescent="0.25">
      <c r="A143" s="165">
        <f>+A142+1</f>
        <v>114</v>
      </c>
      <c r="B143" s="166">
        <v>183430</v>
      </c>
      <c r="C143" s="165" t="s">
        <v>34</v>
      </c>
      <c r="D143" s="165"/>
      <c r="E143" s="165" t="s">
        <v>39</v>
      </c>
      <c r="F143" s="23">
        <f>B143-B141</f>
        <v>4180</v>
      </c>
      <c r="G143" s="23"/>
      <c r="H143" s="165"/>
      <c r="I143" s="165" t="s">
        <v>34</v>
      </c>
      <c r="J143" s="39">
        <v>9</v>
      </c>
      <c r="K143" s="36" t="s">
        <v>40</v>
      </c>
      <c r="L143" s="36"/>
      <c r="M143" s="36"/>
      <c r="N143" s="36"/>
      <c r="O143" s="36"/>
      <c r="P143" s="36"/>
      <c r="Q143" s="36"/>
      <c r="R143" s="36"/>
      <c r="S143" s="36"/>
      <c r="T143" s="39" t="s">
        <v>164</v>
      </c>
      <c r="U143" s="165" t="s">
        <v>165</v>
      </c>
      <c r="V143" s="165"/>
      <c r="X143" s="1"/>
    </row>
    <row r="144" spans="1:25" s="7" customFormat="1" ht="51" customHeight="1" x14ac:dyDescent="0.25">
      <c r="A144" s="165">
        <f t="shared" ref="A144:A149" si="18">+A143+1</f>
        <v>115</v>
      </c>
      <c r="B144" s="166">
        <v>185290</v>
      </c>
      <c r="C144" s="165"/>
      <c r="D144" s="165" t="s">
        <v>34</v>
      </c>
      <c r="E144" s="165" t="s">
        <v>39</v>
      </c>
      <c r="F144" s="23"/>
      <c r="G144" s="23">
        <f>B144-B142</f>
        <v>3510</v>
      </c>
      <c r="H144" s="165" t="s">
        <v>34</v>
      </c>
      <c r="I144" s="165"/>
      <c r="J144" s="39">
        <v>21</v>
      </c>
      <c r="K144" s="36" t="s">
        <v>40</v>
      </c>
      <c r="L144" s="36"/>
      <c r="M144" s="36"/>
      <c r="N144" s="36" t="s">
        <v>34</v>
      </c>
      <c r="O144" s="36"/>
      <c r="P144" s="36" t="s">
        <v>34</v>
      </c>
      <c r="Q144" s="36">
        <v>20</v>
      </c>
      <c r="R144" s="36"/>
      <c r="S144" s="36" t="s">
        <v>34</v>
      </c>
      <c r="T144" s="39" t="s">
        <v>37</v>
      </c>
      <c r="U144" s="165" t="s">
        <v>166</v>
      </c>
      <c r="V144" s="165"/>
      <c r="X144" s="1"/>
    </row>
    <row r="145" spans="1:24" s="7" customFormat="1" ht="42.6" customHeight="1" x14ac:dyDescent="0.25">
      <c r="A145" s="165">
        <f t="shared" si="18"/>
        <v>116</v>
      </c>
      <c r="B145" s="166">
        <v>187550</v>
      </c>
      <c r="C145" s="165"/>
      <c r="D145" s="165" t="s">
        <v>34</v>
      </c>
      <c r="E145" s="165" t="s">
        <v>39</v>
      </c>
      <c r="F145" s="23"/>
      <c r="G145" s="23">
        <f>B145-B144</f>
        <v>2260</v>
      </c>
      <c r="H145" s="165" t="s">
        <v>34</v>
      </c>
      <c r="I145" s="165"/>
      <c r="J145" s="39">
        <v>15</v>
      </c>
      <c r="K145" s="36" t="s">
        <v>40</v>
      </c>
      <c r="L145" s="36"/>
      <c r="M145" s="36"/>
      <c r="N145" s="36" t="s">
        <v>34</v>
      </c>
      <c r="O145" s="36"/>
      <c r="P145" s="36" t="s">
        <v>34</v>
      </c>
      <c r="Q145" s="36">
        <v>35</v>
      </c>
      <c r="R145" s="36"/>
      <c r="S145" s="36" t="s">
        <v>34</v>
      </c>
      <c r="T145" s="36"/>
      <c r="U145" s="165" t="s">
        <v>167</v>
      </c>
      <c r="V145" s="165"/>
      <c r="X145" s="1"/>
    </row>
    <row r="146" spans="1:24" s="7" customFormat="1" ht="48.6" customHeight="1" x14ac:dyDescent="0.25">
      <c r="A146" s="165">
        <f t="shared" si="18"/>
        <v>117</v>
      </c>
      <c r="B146" s="166">
        <v>188500</v>
      </c>
      <c r="C146" s="165" t="s">
        <v>34</v>
      </c>
      <c r="D146" s="165"/>
      <c r="E146" s="165" t="s">
        <v>39</v>
      </c>
      <c r="F146" s="23">
        <f>+B146-B143</f>
        <v>5070</v>
      </c>
      <c r="G146" s="23"/>
      <c r="H146" s="165" t="s">
        <v>34</v>
      </c>
      <c r="I146" s="165"/>
      <c r="J146" s="39">
        <v>9</v>
      </c>
      <c r="K146" s="36" t="s">
        <v>42</v>
      </c>
      <c r="L146" s="36"/>
      <c r="M146" s="36"/>
      <c r="N146" s="36" t="s">
        <v>34</v>
      </c>
      <c r="O146" s="36"/>
      <c r="P146" s="36" t="s">
        <v>34</v>
      </c>
      <c r="Q146" s="36">
        <v>30</v>
      </c>
      <c r="R146" s="36"/>
      <c r="S146" s="36" t="s">
        <v>34</v>
      </c>
      <c r="T146" s="39" t="s">
        <v>37</v>
      </c>
      <c r="U146" s="165" t="s">
        <v>168</v>
      </c>
      <c r="V146" s="165"/>
      <c r="X146" s="1"/>
    </row>
    <row r="147" spans="1:24" s="7" customFormat="1" ht="27.6" customHeight="1" x14ac:dyDescent="0.25">
      <c r="A147" s="165">
        <f>+A146+1</f>
        <v>118</v>
      </c>
      <c r="B147" s="166">
        <v>188970</v>
      </c>
      <c r="C147" s="165"/>
      <c r="D147" s="165" t="s">
        <v>34</v>
      </c>
      <c r="E147" s="165" t="s">
        <v>39</v>
      </c>
      <c r="F147" s="23"/>
      <c r="G147" s="23">
        <f>B147-B145</f>
        <v>1420</v>
      </c>
      <c r="H147" s="165" t="s">
        <v>34</v>
      </c>
      <c r="I147" s="165"/>
      <c r="J147" s="39">
        <v>3</v>
      </c>
      <c r="K147" s="36" t="s">
        <v>40</v>
      </c>
      <c r="L147" s="36"/>
      <c r="M147" s="36"/>
      <c r="N147" s="36" t="s">
        <v>34</v>
      </c>
      <c r="O147" s="36"/>
      <c r="P147" s="36" t="s">
        <v>34</v>
      </c>
      <c r="Q147" s="36">
        <v>10</v>
      </c>
      <c r="R147" s="36"/>
      <c r="S147" s="36" t="s">
        <v>34</v>
      </c>
      <c r="T147" s="36"/>
      <c r="U147" s="165" t="s">
        <v>169</v>
      </c>
      <c r="V147" s="165"/>
      <c r="X147" s="1"/>
    </row>
    <row r="148" spans="1:24" s="7" customFormat="1" ht="47.45" customHeight="1" x14ac:dyDescent="0.25">
      <c r="A148" s="165">
        <f>+A147+1</f>
        <v>119</v>
      </c>
      <c r="B148" s="166">
        <v>189500</v>
      </c>
      <c r="C148" s="165" t="s">
        <v>34</v>
      </c>
      <c r="D148" s="165"/>
      <c r="E148" s="165" t="s">
        <v>39</v>
      </c>
      <c r="F148" s="23">
        <f>B148-B146</f>
        <v>1000</v>
      </c>
      <c r="G148" s="23"/>
      <c r="H148" s="165" t="s">
        <v>34</v>
      </c>
      <c r="I148" s="165"/>
      <c r="J148" s="39">
        <v>8</v>
      </c>
      <c r="K148" s="36" t="s">
        <v>42</v>
      </c>
      <c r="L148" s="36"/>
      <c r="M148" s="36"/>
      <c r="N148" s="36" t="s">
        <v>34</v>
      </c>
      <c r="O148" s="36"/>
      <c r="P148" s="36" t="s">
        <v>34</v>
      </c>
      <c r="Q148" s="36">
        <v>25</v>
      </c>
      <c r="R148" s="36"/>
      <c r="S148" s="36" t="s">
        <v>34</v>
      </c>
      <c r="T148" s="39" t="s">
        <v>37</v>
      </c>
      <c r="U148" s="165" t="s">
        <v>170</v>
      </c>
      <c r="V148" s="165"/>
      <c r="X148" s="1">
        <f>192096-190380</f>
        <v>1716</v>
      </c>
    </row>
    <row r="149" spans="1:24" s="7" customFormat="1" ht="47.45" customHeight="1" x14ac:dyDescent="0.25">
      <c r="A149" s="165">
        <f t="shared" si="18"/>
        <v>120</v>
      </c>
      <c r="B149" s="166">
        <v>190380</v>
      </c>
      <c r="C149" s="165"/>
      <c r="D149" s="165" t="s">
        <v>34</v>
      </c>
      <c r="E149" s="165" t="s">
        <v>39</v>
      </c>
      <c r="F149" s="23"/>
      <c r="G149" s="23">
        <f>B149-B147</f>
        <v>1410</v>
      </c>
      <c r="H149" s="165" t="s">
        <v>34</v>
      </c>
      <c r="I149" s="165"/>
      <c r="J149" s="39">
        <v>34</v>
      </c>
      <c r="K149" s="36" t="s">
        <v>42</v>
      </c>
      <c r="L149" s="36"/>
      <c r="M149" s="36"/>
      <c r="N149" s="36" t="s">
        <v>34</v>
      </c>
      <c r="O149" s="36"/>
      <c r="P149" s="36" t="s">
        <v>34</v>
      </c>
      <c r="Q149" s="36">
        <v>20</v>
      </c>
      <c r="R149" s="36"/>
      <c r="S149" s="36" t="s">
        <v>34</v>
      </c>
      <c r="T149" s="39" t="s">
        <v>37</v>
      </c>
      <c r="U149" s="165" t="s">
        <v>171</v>
      </c>
      <c r="V149" s="165"/>
      <c r="X149" s="1"/>
    </row>
    <row r="150" spans="1:24" s="7" customFormat="1" ht="34.15" customHeight="1" x14ac:dyDescent="0.25">
      <c r="A150" s="165">
        <f>+A149+1</f>
        <v>121</v>
      </c>
      <c r="B150" s="166">
        <v>192096</v>
      </c>
      <c r="C150" s="165"/>
      <c r="D150" s="165" t="s">
        <v>34</v>
      </c>
      <c r="E150" s="165" t="s">
        <v>39</v>
      </c>
      <c r="F150" s="23"/>
      <c r="G150" s="23">
        <f>B150-B149</f>
        <v>1716</v>
      </c>
      <c r="H150" s="165" t="s">
        <v>34</v>
      </c>
      <c r="I150" s="165"/>
      <c r="J150" s="165">
        <v>5</v>
      </c>
      <c r="K150" s="165" t="s">
        <v>40</v>
      </c>
      <c r="L150" s="165"/>
      <c r="M150" s="165"/>
      <c r="N150" s="36" t="s">
        <v>34</v>
      </c>
      <c r="O150" s="36"/>
      <c r="P150" s="30" t="s">
        <v>34</v>
      </c>
      <c r="Q150" s="35">
        <v>35</v>
      </c>
      <c r="R150" s="36"/>
      <c r="S150" s="30" t="s">
        <v>34</v>
      </c>
      <c r="T150" s="165"/>
      <c r="U150" s="165" t="s">
        <v>203</v>
      </c>
      <c r="V150" s="165"/>
      <c r="X150" s="1"/>
    </row>
    <row r="151" spans="1:24" s="7" customFormat="1" ht="150" customHeight="1" x14ac:dyDescent="0.25">
      <c r="A151" s="183">
        <f>+A150+1</f>
        <v>122</v>
      </c>
      <c r="B151" s="184">
        <v>193600</v>
      </c>
      <c r="C151" s="183"/>
      <c r="D151" s="183" t="s">
        <v>34</v>
      </c>
      <c r="E151" s="183" t="s">
        <v>39</v>
      </c>
      <c r="F151" s="185"/>
      <c r="G151" s="185">
        <f>B151-B150</f>
        <v>1504</v>
      </c>
      <c r="H151" s="183" t="s">
        <v>34</v>
      </c>
      <c r="I151" s="183"/>
      <c r="J151" s="80">
        <v>27</v>
      </c>
      <c r="K151" s="81" t="s">
        <v>42</v>
      </c>
      <c r="L151" s="81"/>
      <c r="M151" s="81"/>
      <c r="N151" s="81" t="s">
        <v>34</v>
      </c>
      <c r="O151" s="81"/>
      <c r="P151" s="81" t="s">
        <v>34</v>
      </c>
      <c r="Q151" s="81">
        <v>20</v>
      </c>
      <c r="R151" s="81"/>
      <c r="S151" s="81" t="s">
        <v>34</v>
      </c>
      <c r="T151" s="80" t="s">
        <v>216</v>
      </c>
      <c r="U151" s="183" t="s">
        <v>173</v>
      </c>
      <c r="V151" s="183"/>
      <c r="X151" s="1"/>
    </row>
    <row r="152" spans="1:24" s="7" customFormat="1" ht="64.150000000000006" customHeight="1" x14ac:dyDescent="0.25">
      <c r="A152" s="187">
        <f>A151+1</f>
        <v>123</v>
      </c>
      <c r="B152" s="188">
        <v>198600</v>
      </c>
      <c r="C152" s="187" t="s">
        <v>34</v>
      </c>
      <c r="D152" s="187"/>
      <c r="E152" s="187" t="s">
        <v>39</v>
      </c>
      <c r="F152" s="190">
        <f>B152-B148</f>
        <v>9100</v>
      </c>
      <c r="G152" s="190"/>
      <c r="H152" s="187" t="s">
        <v>34</v>
      </c>
      <c r="I152" s="187"/>
      <c r="J152" s="196">
        <v>12</v>
      </c>
      <c r="K152" s="197" t="s">
        <v>40</v>
      </c>
      <c r="L152" s="197"/>
      <c r="M152" s="197"/>
      <c r="N152" s="197" t="s">
        <v>34</v>
      </c>
      <c r="O152" s="197"/>
      <c r="P152" s="197" t="s">
        <v>34</v>
      </c>
      <c r="Q152" s="197">
        <v>25</v>
      </c>
      <c r="R152" s="197"/>
      <c r="S152" s="197" t="s">
        <v>34</v>
      </c>
      <c r="T152" s="196" t="s">
        <v>37</v>
      </c>
      <c r="U152" s="187" t="s">
        <v>174</v>
      </c>
      <c r="V152" s="187"/>
      <c r="X152" s="1"/>
    </row>
    <row r="153" spans="1:24" s="7" customFormat="1" ht="48.6" customHeight="1" x14ac:dyDescent="0.25">
      <c r="A153" s="165">
        <f t="shared" ref="A153:A154" si="19">+A152+1</f>
        <v>124</v>
      </c>
      <c r="B153" s="166">
        <v>200550</v>
      </c>
      <c r="C153" s="165"/>
      <c r="D153" s="165" t="s">
        <v>34</v>
      </c>
      <c r="E153" s="165" t="s">
        <v>39</v>
      </c>
      <c r="F153" s="23"/>
      <c r="G153" s="23">
        <f>B153-B151</f>
        <v>6950</v>
      </c>
      <c r="H153" s="165" t="s">
        <v>34</v>
      </c>
      <c r="I153" s="165"/>
      <c r="J153" s="39">
        <v>50</v>
      </c>
      <c r="K153" s="36" t="s">
        <v>40</v>
      </c>
      <c r="L153" s="36"/>
      <c r="M153" s="36"/>
      <c r="N153" s="36" t="s">
        <v>34</v>
      </c>
      <c r="O153" s="36"/>
      <c r="P153" s="36" t="s">
        <v>34</v>
      </c>
      <c r="Q153" s="36">
        <v>25</v>
      </c>
      <c r="R153" s="36"/>
      <c r="S153" s="36" t="s">
        <v>34</v>
      </c>
      <c r="T153" s="39" t="s">
        <v>175</v>
      </c>
      <c r="U153" s="165" t="s">
        <v>220</v>
      </c>
      <c r="V153" s="165"/>
      <c r="X153" s="1"/>
    </row>
    <row r="154" spans="1:24" s="7" customFormat="1" ht="126" customHeight="1" x14ac:dyDescent="0.25">
      <c r="A154" s="165">
        <f t="shared" si="19"/>
        <v>125</v>
      </c>
      <c r="B154" s="144" t="s">
        <v>219</v>
      </c>
      <c r="C154" s="166"/>
      <c r="D154" s="166" t="s">
        <v>34</v>
      </c>
      <c r="E154" s="166" t="s">
        <v>39</v>
      </c>
      <c r="F154" s="166"/>
      <c r="G154" s="23">
        <v>3645</v>
      </c>
      <c r="H154" s="166"/>
      <c r="I154" s="166" t="s">
        <v>34</v>
      </c>
      <c r="J154" s="39"/>
      <c r="K154" s="36"/>
      <c r="L154" s="36"/>
      <c r="M154" s="36"/>
      <c r="N154" s="36"/>
      <c r="O154" s="36"/>
      <c r="P154" s="36"/>
      <c r="Q154" s="36"/>
      <c r="R154" s="36"/>
      <c r="S154" s="36"/>
      <c r="T154" s="39" t="s">
        <v>177</v>
      </c>
      <c r="U154" s="166" t="s">
        <v>178</v>
      </c>
      <c r="V154" s="166"/>
      <c r="X154" s="1"/>
    </row>
    <row r="155" spans="1:24" s="7" customFormat="1" ht="35.450000000000003" customHeight="1" x14ac:dyDescent="0.25">
      <c r="A155" s="171"/>
      <c r="B155" s="73" t="s">
        <v>46</v>
      </c>
      <c r="C155" s="171">
        <f>COUNTA(C141:C154)</f>
        <v>5</v>
      </c>
      <c r="D155" s="171">
        <f t="shared" ref="D155:I155" si="20">COUNTA(D141:D154)</f>
        <v>9</v>
      </c>
      <c r="E155" s="171">
        <f t="shared" si="20"/>
        <v>14</v>
      </c>
      <c r="F155" s="171"/>
      <c r="G155" s="171"/>
      <c r="H155" s="171">
        <f t="shared" si="20"/>
        <v>12</v>
      </c>
      <c r="I155" s="171">
        <f t="shared" si="20"/>
        <v>2</v>
      </c>
      <c r="J155" s="39"/>
      <c r="K155" s="36"/>
      <c r="L155" s="36"/>
      <c r="M155" s="36"/>
      <c r="N155" s="36"/>
      <c r="O155" s="36"/>
      <c r="P155" s="36"/>
      <c r="Q155" s="36"/>
      <c r="R155" s="36"/>
      <c r="S155" s="36"/>
      <c r="T155" s="36"/>
      <c r="U155" s="171"/>
      <c r="V155" s="171"/>
      <c r="X155" s="1"/>
    </row>
    <row r="156" spans="1:24" s="7" customFormat="1" ht="35.450000000000003" customHeight="1" x14ac:dyDescent="0.25">
      <c r="A156" s="221" t="s">
        <v>179</v>
      </c>
      <c r="B156" s="221"/>
      <c r="C156" s="171">
        <f t="shared" ref="C156:I156" si="21">C14+C32+C46+C61+C85+C94+C113+C139+C155</f>
        <v>61</v>
      </c>
      <c r="D156" s="171">
        <f t="shared" si="21"/>
        <v>64</v>
      </c>
      <c r="E156" s="171">
        <f t="shared" si="21"/>
        <v>115</v>
      </c>
      <c r="F156" s="76">
        <f t="shared" si="21"/>
        <v>31</v>
      </c>
      <c r="G156" s="76">
        <f t="shared" si="21"/>
        <v>28</v>
      </c>
      <c r="H156" s="171">
        <f t="shared" si="21"/>
        <v>89</v>
      </c>
      <c r="I156" s="171">
        <f t="shared" si="21"/>
        <v>36</v>
      </c>
      <c r="J156" s="39"/>
      <c r="K156" s="36"/>
      <c r="L156" s="36"/>
      <c r="M156" s="36"/>
      <c r="N156" s="36"/>
      <c r="O156" s="36"/>
      <c r="P156" s="36"/>
      <c r="Q156" s="36"/>
      <c r="R156" s="36"/>
      <c r="S156" s="36"/>
      <c r="T156" s="36"/>
      <c r="U156" s="171"/>
      <c r="V156" s="165"/>
      <c r="X156" s="1"/>
    </row>
    <row r="157" spans="1:24" s="7" customFormat="1" ht="35.450000000000003" customHeight="1" x14ac:dyDescent="0.25">
      <c r="A157" s="216" t="s">
        <v>180</v>
      </c>
      <c r="B157" s="216"/>
      <c r="C157" s="169">
        <f t="shared" ref="C157:I157" si="22">C14+C61+C94+C113+C155</f>
        <v>24</v>
      </c>
      <c r="D157" s="169">
        <f t="shared" si="22"/>
        <v>29</v>
      </c>
      <c r="E157" s="169">
        <f t="shared" si="22"/>
        <v>52</v>
      </c>
      <c r="F157" s="77">
        <f t="shared" si="22"/>
        <v>3</v>
      </c>
      <c r="G157" s="77">
        <f t="shared" si="22"/>
        <v>2</v>
      </c>
      <c r="H157" s="169">
        <f t="shared" si="22"/>
        <v>46</v>
      </c>
      <c r="I157" s="169">
        <f t="shared" si="22"/>
        <v>7</v>
      </c>
      <c r="J157" s="39"/>
      <c r="K157" s="36"/>
      <c r="L157" s="36"/>
      <c r="M157" s="36"/>
      <c r="N157" s="36"/>
      <c r="O157" s="36"/>
      <c r="P157" s="36"/>
      <c r="Q157" s="36"/>
      <c r="R157" s="36"/>
      <c r="S157" s="36"/>
      <c r="T157" s="36"/>
      <c r="U157" s="169"/>
      <c r="V157" s="56"/>
      <c r="X157" s="1"/>
    </row>
    <row r="158" spans="1:24" s="7" customFormat="1" ht="35.450000000000003" customHeight="1" x14ac:dyDescent="0.25">
      <c r="A158" s="217" t="s">
        <v>181</v>
      </c>
      <c r="B158" s="217"/>
      <c r="C158" s="170">
        <f t="shared" ref="C158:I158" si="23">C32+C46+C85+C139</f>
        <v>37</v>
      </c>
      <c r="D158" s="170">
        <f t="shared" si="23"/>
        <v>35</v>
      </c>
      <c r="E158" s="170">
        <f t="shared" si="23"/>
        <v>63</v>
      </c>
      <c r="F158" s="79">
        <f t="shared" si="23"/>
        <v>28</v>
      </c>
      <c r="G158" s="79">
        <f t="shared" si="23"/>
        <v>26</v>
      </c>
      <c r="H158" s="170">
        <f t="shared" si="23"/>
        <v>43</v>
      </c>
      <c r="I158" s="170">
        <f t="shared" si="23"/>
        <v>29</v>
      </c>
      <c r="J158" s="80"/>
      <c r="K158" s="81"/>
      <c r="L158" s="81"/>
      <c r="M158" s="81"/>
      <c r="N158" s="81"/>
      <c r="O158" s="81"/>
      <c r="P158" s="81"/>
      <c r="Q158" s="81"/>
      <c r="R158" s="81"/>
      <c r="S158" s="81"/>
      <c r="T158" s="81"/>
      <c r="U158" s="170"/>
      <c r="V158" s="82"/>
      <c r="X158" s="1"/>
    </row>
    <row r="159" spans="1:24" s="7" customFormat="1" x14ac:dyDescent="0.25">
      <c r="A159" s="1"/>
      <c r="B159" s="64"/>
      <c r="C159" s="1"/>
      <c r="D159" s="1"/>
      <c r="E159" s="1"/>
      <c r="F159" s="2"/>
      <c r="G159" s="2"/>
      <c r="H159" s="1"/>
      <c r="I159" s="1"/>
      <c r="J159" s="3"/>
      <c r="K159" s="4"/>
      <c r="L159" s="4"/>
      <c r="M159" s="4"/>
      <c r="N159" s="4"/>
      <c r="O159" s="4"/>
      <c r="P159" s="4"/>
      <c r="Q159" s="4"/>
      <c r="R159" s="4"/>
      <c r="S159" s="4"/>
      <c r="T159" s="4"/>
      <c r="V159" s="1"/>
      <c r="X159" s="1"/>
    </row>
    <row r="160" spans="1:24" x14ac:dyDescent="0.25">
      <c r="T160" s="154"/>
    </row>
    <row r="161" spans="1:24" hidden="1" x14ac:dyDescent="0.25"/>
    <row r="162" spans="1:24" hidden="1" x14ac:dyDescent="0.25"/>
    <row r="163" spans="1:24" s="86" customFormat="1" hidden="1" x14ac:dyDescent="0.25">
      <c r="A163" s="83"/>
      <c r="B163" s="83" t="s">
        <v>182</v>
      </c>
      <c r="C163" s="83"/>
      <c r="D163" s="83"/>
      <c r="E163" s="83">
        <f>C156+D156</f>
        <v>125</v>
      </c>
      <c r="F163" s="84"/>
      <c r="G163" s="84"/>
      <c r="H163" s="83"/>
      <c r="I163" s="83"/>
      <c r="J163" s="3"/>
      <c r="K163" s="4"/>
      <c r="L163" s="4"/>
      <c r="M163" s="4"/>
      <c r="N163" s="4"/>
      <c r="O163" s="4"/>
      <c r="P163" s="4"/>
      <c r="Q163" s="4"/>
      <c r="R163" s="4"/>
      <c r="S163" s="4"/>
      <c r="T163" s="4"/>
      <c r="V163" s="83"/>
      <c r="X163" s="83"/>
    </row>
    <row r="164" spans="1:24" s="7" customFormat="1" hidden="1" x14ac:dyDescent="0.25">
      <c r="A164" s="1"/>
      <c r="B164" s="1" t="s">
        <v>39</v>
      </c>
      <c r="C164" s="1"/>
      <c r="D164" s="1"/>
      <c r="E164" s="1">
        <f>+E156-E165</f>
        <v>105</v>
      </c>
      <c r="F164" s="2"/>
      <c r="G164" s="2"/>
      <c r="H164" s="1"/>
      <c r="I164" s="1"/>
      <c r="J164" s="3"/>
      <c r="K164" s="4"/>
      <c r="L164" s="4"/>
      <c r="M164" s="4"/>
      <c r="N164" s="4"/>
      <c r="O164" s="4"/>
      <c r="P164" s="4"/>
      <c r="Q164" s="4"/>
      <c r="R164" s="4"/>
      <c r="S164" s="4"/>
      <c r="T164" s="4"/>
      <c r="V164" s="1"/>
      <c r="X164" s="1"/>
    </row>
    <row r="165" spans="1:24" s="2" customFormat="1" hidden="1" x14ac:dyDescent="0.25">
      <c r="A165" s="1"/>
      <c r="B165" s="1" t="s">
        <v>77</v>
      </c>
      <c r="C165" s="1"/>
      <c r="D165" s="1"/>
      <c r="E165" s="1">
        <f>E163-E156</f>
        <v>10</v>
      </c>
      <c r="H165" s="1"/>
      <c r="I165" s="1"/>
      <c r="J165" s="3"/>
      <c r="K165" s="4"/>
      <c r="L165" s="4"/>
      <c r="M165" s="4"/>
      <c r="N165" s="4"/>
      <c r="O165" s="4"/>
      <c r="P165" s="4"/>
      <c r="Q165" s="4"/>
      <c r="R165" s="4"/>
      <c r="S165" s="4"/>
      <c r="T165" s="4"/>
      <c r="U165" s="7"/>
      <c r="V165" s="1"/>
      <c r="W165" s="7"/>
      <c r="X165" s="1"/>
    </row>
    <row r="166" spans="1:24" s="2" customFormat="1" hidden="1" x14ac:dyDescent="0.25">
      <c r="A166" s="1"/>
      <c r="B166" s="1" t="s">
        <v>183</v>
      </c>
      <c r="C166" s="1"/>
      <c r="D166" s="1"/>
      <c r="E166" s="1">
        <f>'[1]CHXD '!C22+'[1]CHXD '!D22</f>
        <v>8</v>
      </c>
      <c r="H166" s="1"/>
      <c r="I166" s="1"/>
      <c r="J166" s="3"/>
      <c r="K166" s="4"/>
      <c r="L166" s="4"/>
      <c r="M166" s="4"/>
      <c r="N166" s="4"/>
      <c r="O166" s="4"/>
      <c r="P166" s="4"/>
      <c r="Q166" s="4"/>
      <c r="R166" s="4"/>
      <c r="S166" s="4"/>
      <c r="T166" s="4"/>
      <c r="U166" s="7"/>
      <c r="V166" s="1"/>
      <c r="W166" s="7"/>
      <c r="X166" s="1"/>
    </row>
    <row r="167" spans="1:24" s="2" customFormat="1" hidden="1" x14ac:dyDescent="0.25">
      <c r="A167" s="1"/>
      <c r="B167" s="87" t="s">
        <v>184</v>
      </c>
      <c r="C167" s="1"/>
      <c r="D167" s="1"/>
      <c r="E167" s="1">
        <f>+E166+E165+E164</f>
        <v>123</v>
      </c>
      <c r="H167" s="1"/>
      <c r="I167" s="1"/>
      <c r="J167" s="3"/>
      <c r="K167" s="4"/>
      <c r="L167" s="4"/>
      <c r="M167" s="4"/>
      <c r="N167" s="4"/>
      <c r="O167" s="4"/>
      <c r="P167" s="4"/>
      <c r="Q167" s="4"/>
      <c r="R167" s="4"/>
      <c r="S167" s="4"/>
      <c r="T167" s="4"/>
      <c r="U167" s="7"/>
      <c r="V167" s="1"/>
      <c r="W167" s="7"/>
      <c r="X167" s="1"/>
    </row>
    <row r="168" spans="1:24" x14ac:dyDescent="0.25">
      <c r="T168" s="154"/>
    </row>
    <row r="169" spans="1:24" x14ac:dyDescent="0.25">
      <c r="T169" s="154"/>
    </row>
  </sheetData>
  <autoFilter ref="A8:Z158" xr:uid="{00000000-0009-0000-0000-000002000000}"/>
  <sortState ref="T160:U169">
    <sortCondition ref="T160:T169"/>
  </sortState>
  <mergeCells count="58">
    <mergeCell ref="A96:U96"/>
    <mergeCell ref="A157:B157"/>
    <mergeCell ref="A158:B158"/>
    <mergeCell ref="A114:U114"/>
    <mergeCell ref="B136:B137"/>
    <mergeCell ref="E136:E137"/>
    <mergeCell ref="A140:U140"/>
    <mergeCell ref="A156:B156"/>
    <mergeCell ref="E134:E135"/>
    <mergeCell ref="B134:B135"/>
    <mergeCell ref="B115:B116"/>
    <mergeCell ref="E115:E116"/>
    <mergeCell ref="U115:U116"/>
    <mergeCell ref="B43:B44"/>
    <mergeCell ref="E43:E44"/>
    <mergeCell ref="A46:B46"/>
    <mergeCell ref="A48:V48"/>
    <mergeCell ref="A61:B61"/>
    <mergeCell ref="B55:B56"/>
    <mergeCell ref="E55:E56"/>
    <mergeCell ref="T55:T56"/>
    <mergeCell ref="A62:U62"/>
    <mergeCell ref="B67:B68"/>
    <mergeCell ref="E67:E68"/>
    <mergeCell ref="U67:U70"/>
    <mergeCell ref="A86:U86"/>
    <mergeCell ref="B78:B79"/>
    <mergeCell ref="E78:E79"/>
    <mergeCell ref="E76:E77"/>
    <mergeCell ref="B76:B77"/>
    <mergeCell ref="B36:B37"/>
    <mergeCell ref="E36:E37"/>
    <mergeCell ref="U36:U37"/>
    <mergeCell ref="B39:B40"/>
    <mergeCell ref="E39:E40"/>
    <mergeCell ref="I39:I40"/>
    <mergeCell ref="A34:V34"/>
    <mergeCell ref="T5:T7"/>
    <mergeCell ref="U5:U7"/>
    <mergeCell ref="V5:V7"/>
    <mergeCell ref="L6:N6"/>
    <mergeCell ref="O6:Q6"/>
    <mergeCell ref="R6:S6"/>
    <mergeCell ref="A9:U9"/>
    <mergeCell ref="A14:B14"/>
    <mergeCell ref="A16:U16"/>
    <mergeCell ref="A32:B32"/>
    <mergeCell ref="A33:V33"/>
    <mergeCell ref="A2:V2"/>
    <mergeCell ref="A3:V3"/>
    <mergeCell ref="A5:A7"/>
    <mergeCell ref="B5:D6"/>
    <mergeCell ref="E5:E7"/>
    <mergeCell ref="F5:G6"/>
    <mergeCell ref="H5:H7"/>
    <mergeCell ref="I5:I7"/>
    <mergeCell ref="J5:K6"/>
    <mergeCell ref="L5:S5"/>
  </mergeCells>
  <printOptions horizontalCentered="1"/>
  <pageMargins left="0.39370078740157483" right="0.39370078740157483" top="0.39370078740157483" bottom="0.39370078740157483" header="0" footer="0"/>
  <pageSetup paperSize="9" scale="72" fitToHeight="0" orientation="landscape" r:id="rId1"/>
  <headerFooter>
    <oddFooter>&amp;C&amp;"Times New Roman,Regular"&amp;P/&amp;N&amp;R&amp;"Times New Roman,Regular"&amp;A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QL.2 2192</vt:lpstr>
      <vt:lpstr>PL02. Các điểm chưa bảo đảm</vt:lpstr>
      <vt:lpstr>PL01. Các điểm phê duyệt</vt:lpstr>
      <vt:lpstr>'PL01. Các điểm phê duyệt'!Print_Area</vt:lpstr>
      <vt:lpstr>'PL02. Các điểm chưa bảo đảm'!Print_Area</vt:lpstr>
      <vt:lpstr>'QL.2 2192'!Print_Area</vt:lpstr>
      <vt:lpstr>'PL01. Các điểm phê duyệt'!Print_Titles</vt:lpstr>
      <vt:lpstr>'PL02. Các điểm chưa bảo đảm'!Print_Titles</vt:lpstr>
      <vt:lpstr>'QL.2 2192'!Print_Titles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11</dc:creator>
  <cp:lastModifiedBy>Admin</cp:lastModifiedBy>
  <cp:lastPrinted>2023-09-06T03:45:17Z</cp:lastPrinted>
  <dcterms:created xsi:type="dcterms:W3CDTF">2023-07-18T01:17:04Z</dcterms:created>
  <dcterms:modified xsi:type="dcterms:W3CDTF">2023-09-06T07:51:09Z</dcterms:modified>
</cp:coreProperties>
</file>